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80" windowHeight="12120" tabRatio="214" activeTab="0"/>
  </bookViews>
  <sheets>
    <sheet name="Pacing Guide Outline" sheetId="1" r:id="rId1"/>
    <sheet name="Pacing Guide" sheetId="2" r:id="rId2"/>
  </sheets>
  <definedNames>
    <definedName name="_1898_and_White_Supremacy">'Pacing Guide'!$B$567:$B$576</definedName>
    <definedName name="A_Lifetime_of_Change">'Pacing Guide'!$B$855:$B$861</definedName>
    <definedName name="A_new_national_government">'Pacing Guide'!$B$184:$B$191</definedName>
    <definedName name="A_Slave_State">'Pacing Guide'!$B$295:$B$307</definedName>
    <definedName name="A_Soldier_s_Life">'Pacing Guide'!$B$417:$B$430</definedName>
    <definedName name="Achieving_Civil_Rights__1960_1980">'Pacing Guide'!$B$811:$B$823</definedName>
    <definedName name="AchievingCivilRights19601980">#REF!</definedName>
    <definedName name="ALifetimeofChange">#REF!</definedName>
    <definedName name="An_Agricultural_State">'Pacing Guide'!$B$200:$B$206</definedName>
    <definedName name="AnAgriculturalState">#REF!</definedName>
    <definedName name="ANewNationalGovernment">#REF!</definedName>
    <definedName name="ASlaveState">#REF!</definedName>
    <definedName name="ASoldiersLife">#REF!</definedName>
    <definedName name="Business_and_Industry">'Pacing Guide'!$B$339:$B$346</definedName>
    <definedName name="BusinessandIndustry">#REF!</definedName>
    <definedName name="Changes_in_Agriculture">'Pacing Guide'!$B$495:$B$505</definedName>
    <definedName name="ChangesinAgriculture">#REF!</definedName>
    <definedName name="Cherokee_Removal_and_the_Trail_of_Tears">'Pacing Guide'!$B$275:$B$283</definedName>
    <definedName name="CherokeeRemovalandtheTrailofTears">#REF!</definedName>
    <definedName name="Cities_and_Industry">'Pacing Guide'!$B$506:$B$518</definedName>
    <definedName name="CitiesandIndustry">#REF!</definedName>
    <definedName name="Contact_and_Consequences">'Pacing Guide'!$B$39:$B$44</definedName>
    <definedName name="ContactAndConsequences">#REF!</definedName>
    <definedName name="Creating_a_State">'Pacing Guide'!$B$193:$B$199</definedName>
    <definedName name="CreatingaState">#REF!</definedName>
    <definedName name="CWFreedom">'Pacing Guide'!$B$462:$B$471</definedName>
    <definedName name="CWReconstruction">'Pacing Guide'!$B$472:$B$484</definedName>
    <definedName name="CWSeccession">'Pacing Guide'!$B$379:$B$388</definedName>
    <definedName name="Daily_Life_and_Work">'Pacing Guide'!$B$93:$B$109</definedName>
    <definedName name="DailyLifeandWork">#REF!</definedName>
    <definedName name="Education">#REF!</definedName>
    <definedName name="Education_and_Opportunity">'Pacing Guide'!$B$532:$B$541</definedName>
    <definedName name="EducationandOpportunity">#REF!</definedName>
    <definedName name="Eighteen98andWhiteSupremacy">#REF!</definedName>
    <definedName name="ENEducation">'Pacing Guide'!$B$228:$B$240</definedName>
    <definedName name="ENReform">'Pacing Guide'!$B$284:$B$293</definedName>
    <definedName name="ENRevival">'Pacing Guide'!$B$207:$B$218</definedName>
    <definedName name="ETTechnology_and_Transportation">'Pacing Guide'!$B$578:$B$591</definedName>
    <definedName name="Factories_and_Mill_Villages">'Pacing Guide'!$B$519:$B$531</definedName>
    <definedName name="FactoriesandMillVillages">#REF!</definedName>
    <definedName name="Farms_and_Plantations">'Pacing Guide'!$B$308:$B$323</definedName>
    <definedName name="FarmsandPlantations">#REF!</definedName>
    <definedName name="Feed_a_Fighter">'Pacing Guide'!$B$751:$B$759</definedName>
    <definedName name="FeedaFighter">#REF!</definedName>
    <definedName name="Fighting_the_War">'Pacing Guide'!$B$717:$B$728</definedName>
    <definedName name="FightingtheWar">#REF!</definedName>
    <definedName name="Freedom">#REF!</definedName>
    <definedName name="From_Africa_to_America">'Pacing Guide'!$B$77:$B$84</definedName>
    <definedName name="From_England_to_America">'Pacing Guide'!$B$32:$B$38</definedName>
    <definedName name="FromAfricatoAmerica">#REF!</definedName>
    <definedName name="FromEnglandToAmerica">#REF!</definedName>
    <definedName name="Gold_Rush">'Pacing Guide'!$B$241:$B$246</definedName>
    <definedName name="GoldRush">#REF!</definedName>
    <definedName name="Hurricane_Floyd">'Pacing Guide'!$B$898:$B$911</definedName>
    <definedName name="HurricaneFloyd">#REF!</definedName>
    <definedName name="Industry_and_Labor">'Pacing Guide'!$B$657:$B$664</definedName>
    <definedName name="IndustryandLabor">#REF!</definedName>
    <definedName name="Jim_Crow_and_Black_Wall_Street">'Pacing Guide'!$B$633:$B$643</definedName>
    <definedName name="JimCrowandBlackWallStreet">#REF!</definedName>
    <definedName name="Life_During_the_Great_Depression">'Pacing Guide'!$B$697:$B$709</definedName>
    <definedName name="Life_in_Slavery">'Pacing Guide'!$B$324:$B$338</definedName>
    <definedName name="Life_in_the_Gilded_Age">'Pacing Guide'!$B$542:$B$553</definedName>
    <definedName name="LifeDuringtheDepression">#REF!</definedName>
    <definedName name="LifeinSlavery">#REF!</definedName>
    <definedName name="LifeintheGildedAge">#REF!</definedName>
    <definedName name="Material_Culture__Exploring_Wills___Inventories">'Pacing Guide'!$B$110:$B$119</definedName>
    <definedName name="MaterialCultureExploringWillsandInventories">#REF!</definedName>
    <definedName name="Music_and_the_Arts">'Pacing Guide'!$B$355:$B$366</definedName>
    <definedName name="MusicandtheArts">#REF!</definedName>
    <definedName name="Nat_Turner_s_Rebellion">'Pacing Guide'!$B$263:$B$274</definedName>
    <definedName name="Native_Carolinians">'Pacing Guide'!$B$13:$B$24</definedName>
    <definedName name="NativeCarolinians">#REF!</definedName>
    <definedName name="NatTurnersRebellion">#REF!</definedName>
    <definedName name="New_North_Carolinians">'Pacing Guide'!$B$912:$B$919</definedName>
    <definedName name="NewNorthCarolinians">#REF!</definedName>
    <definedName name="North_Carolina_in_an_American_Empire">'Pacing Guide'!$B$554:$B$559</definedName>
    <definedName name="NorthCarolinainanAmericanEmpire">#REF!</definedName>
    <definedName name="Planting_a_Colony">'Pacing Guide'!$B$46:$B$57</definedName>
    <definedName name="PlantingAColony">#REF!</definedName>
    <definedName name="Politics__Personalities__and_Issues">'Pacing Guide'!$B$870:$B$877</definedName>
    <definedName name="Politics_and_Populism">'Pacing Guide'!$B$560:$B$566</definedName>
    <definedName name="PoliticsandPopulism">#REF!</definedName>
    <definedName name="PoliticsPersonalitiesandIssues">#REF!</definedName>
    <definedName name="Postwar_Life">'Pacing Guide'!$B$780:$B$788</definedName>
    <definedName name="PostwarLife">#REF!</definedName>
    <definedName name="Protest__Change__and_Backlash__The_1960s">'Pacing Guide'!$B$824:$B$834</definedName>
    <definedName name="ProtestChangeandBacklashThe1960s">#REF!</definedName>
    <definedName name="Reconstruction">#REF!</definedName>
    <definedName name="Redemption__and_the_End_of_Reconstruction">'Pacing Guide'!$B$485:$B$493</definedName>
    <definedName name="RedemptionandtheEndofReconstruction">#REF!</definedName>
    <definedName name="Reform">#REF!</definedName>
    <definedName name="Relief__Recovery__and_Reform">'Pacing Guide'!$B$684:$B$696</definedName>
    <definedName name="ReliefRecoveryandReform">#REF!</definedName>
    <definedName name="Resistance_and_Revolution">'Pacing Guide'!$B$139:$B$150</definedName>
    <definedName name="ResistanceandRevolution">#REF!</definedName>
    <definedName name="Revival">#REF!</definedName>
    <definedName name="School_Desegregation">'Pacing Guide'!$B$798:$B$810</definedName>
    <definedName name="SchoolDesegregation">#REF!</definedName>
    <definedName name="Secession">#REF!</definedName>
    <definedName name="Settling_the_Coastal_Plain">'Pacing Guide'!$B$58:$B$66</definedName>
    <definedName name="Settling_the_Piedmont">'Pacing Guide'!$B$85:$B$92</definedName>
    <definedName name="SettlingtheCoastalPlain">#REF!</definedName>
    <definedName name="SettlingthePiedmont">#REF!</definedName>
    <definedName name="Spanish_Exploration">'Pacing Guide'!$B$25:$B$31</definedName>
    <definedName name="SpanishExploration">#REF!</definedName>
    <definedName name="State_and_National_Politics">'Pacing Guide'!$B$254:$B$262</definedName>
    <definedName name="StateandNationalPolitics">#REF!</definedName>
    <definedName name="Technology_and_Transportation">'Pacing Guide'!$B$347:$B$354</definedName>
    <definedName name="Technology_and_Transportation2">'Pacing Guide'!$B$578:$B$591</definedName>
    <definedName name="TechnologyandTransportation">#REF!</definedName>
    <definedName name="TechnologyandTransportation20th">#REF!</definedName>
    <definedName name="The_Burnside_Expedition__1862">'Pacing Guide'!$B$398:$B$403</definedName>
    <definedName name="The_Changing_Economy">'Pacing Guide'!$B$878:$B$887</definedName>
    <definedName name="The_Cold_War_Begins">'Pacing Guide'!$B$770:$B$779</definedName>
    <definedName name="The_Environment">'Pacing Guide'!$B$888:$B$897</definedName>
    <definedName name="The_French_and_Indian_War">'Pacing Guide'!$B$120:$B$124</definedName>
    <definedName name="The_Gastonia_Strke">'Pacing Guide'!$B$665:$B$673</definedName>
    <definedName name="The_Home_Front">'Pacing Guide'!$B$431:$B$444</definedName>
    <definedName name="The_Land">'Pacing Guide'!$B$7:$B$12</definedName>
    <definedName name="The_Limits_of_Change__The_1970s">'Pacing Guide'!$B$846:$B$854</definedName>
    <definedName name="The_National_Scene">'Pacing Guide'!$B$863:$B$869</definedName>
    <definedName name="The_Progressive_Era">'Pacing Guide'!$B$592:$B$602</definedName>
    <definedName name="The_Regulators">'Pacing Guide'!$B$126:$B$138</definedName>
    <definedName name="The_Rip_Van_Winkle_State">'Pacing Guide'!$B$219:$B$227</definedName>
    <definedName name="The_Roaring_Twenties">'Pacing Guide'!$B$644:$B$656</definedName>
    <definedName name="The_Rutherford_Expedition">'Pacing Guide'!$B$166:$B$171</definedName>
    <definedName name="The_Soldier_s_Experience">'Pacing Guide'!$B$729:$B$739</definedName>
    <definedName name="The_Struggle_for_Civil_Rights__1946_1959">'Pacing Guide'!$B$789:$B$797</definedName>
    <definedName name="The_Tuscarora_War_and_Cary_s_Rebellion">'Pacing Guide'!$B$67:$B$76</definedName>
    <definedName name="The_Vietnam_War">'Pacing Guide'!$B$835:$B$845</definedName>
    <definedName name="The_War_at_Home">'Pacing Guide'!$B$740:$B$750</definedName>
    <definedName name="The_War_Begins__1861">'Pacing Guide'!$B$389:$B$397</definedName>
    <definedName name="The_War_Comes_to_an_End__1864_1865">'Pacing Guide'!$B$445:$B$461</definedName>
    <definedName name="The_War_Continues__1862_1864">'Pacing Guide'!$B$404:$B$416</definedName>
    <definedName name="The_War_in_the_South">'Pacing Guide'!$B$172:$B$183</definedName>
    <definedName name="TheBurnsideExpedition1862">#REF!</definedName>
    <definedName name="TheChangingEconomy">#REF!</definedName>
    <definedName name="TheColdWarBegins">#REF!</definedName>
    <definedName name="TheEnvironment">#REF!</definedName>
    <definedName name="TheFrenchandIndianWar">#REF!</definedName>
    <definedName name="TheGastoniaStrike">#REF!</definedName>
    <definedName name="TheHomeFront">#REF!</definedName>
    <definedName name="TheLimitsofChangeThe1970s">#REF!</definedName>
    <definedName name="TheNationalScene">#REF!</definedName>
    <definedName name="TheProgressiveEra">#REF!</definedName>
    <definedName name="TheRegulators">#REF!</definedName>
    <definedName name="TheRipVanWinkleState">#REF!</definedName>
    <definedName name="TheRoaringTwenties">#REF!</definedName>
    <definedName name="TheRutherfordExpedition">#REF!</definedName>
    <definedName name="TheSoldiersExperience">#REF!</definedName>
    <definedName name="TheStruggleforCivilRights19461959">#REF!</definedName>
    <definedName name="TheTuscaroraWarandCarysRebellion">#REF!</definedName>
    <definedName name="TheVietnamWar">#REF!</definedName>
    <definedName name="TheWaratHome">#REF!</definedName>
    <definedName name="TheWarBegins1861">#REF!</definedName>
    <definedName name="TheWarComestoanEnd18641865">#REF!</definedName>
    <definedName name="TheWarContinues18621864">#REF!</definedName>
    <definedName name="TheWarintheSouth">#REF!</definedName>
    <definedName name="Towards_Secession">'Pacing Guide'!$B$367:$B$377</definedName>
    <definedName name="TowardsSecession">#REF!</definedName>
    <definedName name="Traveling_the_State">'Pacing Guide'!$B$247:$B$253</definedName>
    <definedName name="TravelingtheState">#REF!</definedName>
    <definedName name="Understanding_the_Great_Depression">'Pacing Guide'!$B$675:$B$683</definedName>
    <definedName name="UnderstandingtheGreatDepression">#REF!</definedName>
    <definedName name="Victory__and_After">'Pacing Guide'!$B$760:$B$768</definedName>
    <definedName name="VictoryandAfter">#REF!</definedName>
    <definedName name="War_and_independence">'Pacing Guide'!$B$151:$B$165</definedName>
    <definedName name="War_Begins">'Pacing Guide'!$B$710:$B$716</definedName>
    <definedName name="WarandIndependence">#REF!</definedName>
    <definedName name="WarBegins">#REF!</definedName>
    <definedName name="Women_s_Suffrage">'Pacing Guide'!$B$620:$B$632</definedName>
    <definedName name="WomensSuffrage">#REF!</definedName>
    <definedName name="World_War_I">'Pacing Guide'!$B$603:$B$619</definedName>
    <definedName name="WorldWarI">#REF!</definedName>
  </definedNames>
  <calcPr fullCalcOnLoad="1"/>
</workbook>
</file>

<file path=xl/comments2.xml><?xml version="1.0" encoding="utf-8"?>
<comments xmlns="http://schemas.openxmlformats.org/spreadsheetml/2006/main">
  <authors>
    <author>DK Work</author>
  </authors>
  <commentList>
    <comment ref="B14" authorId="0">
      <text>
        <r>
          <rPr>
            <b/>
            <sz val="9"/>
            <rFont val="Arial"/>
            <family val="2"/>
          </rPr>
          <t>DK Work: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<sst xmlns="http://schemas.openxmlformats.org/spreadsheetml/2006/main" count="1570" uniqueCount="932">
  <si>
    <t>Jubilee quartets and the Five Royales: From gospel to rhythm &amp; blues</t>
  </si>
  <si>
    <t>Work and protest, 1920-1934</t>
  </si>
  <si>
    <t>The Gastonia Strke</t>
  </si>
  <si>
    <t>Populists, fusionists, and white supremacists: NC politics...</t>
  </si>
  <si>
    <t>Life During the Great Depression</t>
  </si>
  <si>
    <t>Self-Sufficiency on the farm: Gardening, picking, canning...and sewing</t>
  </si>
  <si>
    <t>Timeline of World War II, 1931-1941</t>
  </si>
  <si>
    <t>A, P</t>
  </si>
  <si>
    <t>Timeline of World War II: 1942-1945</t>
  </si>
  <si>
    <t>V, Q</t>
  </si>
  <si>
    <t>A, Q, C, P</t>
  </si>
  <si>
    <t>Our Idea of Northing at All</t>
  </si>
  <si>
    <t>Statement by the President announcing the use of the A-Bomb...</t>
  </si>
  <si>
    <t>A, C, P</t>
  </si>
  <si>
    <t>Relief, Recovery, and Reform</t>
  </si>
  <si>
    <t>Segregated employment ads</t>
  </si>
  <si>
    <t>National politics, 1968-1974</t>
  </si>
  <si>
    <t>Mapping election returns, 1960-2008</t>
  </si>
  <si>
    <t>Key industries: Textiles &amp; apparel</t>
  </si>
  <si>
    <t>Achieving Civil Rights, 1960-1980</t>
  </si>
  <si>
    <t>The Civil Rights Movement, 1960-1980</t>
  </si>
  <si>
    <t>The Tuscarora War and Cary's Rebellion</t>
  </si>
  <si>
    <t>From Africa to America</t>
  </si>
  <si>
    <t>Settling the Piedmont</t>
  </si>
  <si>
    <t>Daily Life and Work</t>
  </si>
  <si>
    <t>Material Culture: Exploring Wills &amp; Inventories</t>
  </si>
  <si>
    <t>A Declaration &amp; Proposals of the Lords Proprietors...(1663)</t>
  </si>
  <si>
    <t>Expanding to the west: Settlement of the Piedmont...1730-1775</t>
  </si>
  <si>
    <t>The Roaring Twenties</t>
  </si>
  <si>
    <t>Industry and Labor</t>
  </si>
  <si>
    <t>The Gastonia Strike</t>
  </si>
  <si>
    <t>Depression &amp; War (1929-1945)</t>
  </si>
  <si>
    <t>Understanding the Great Depression</t>
  </si>
  <si>
    <t>War Begins</t>
  </si>
  <si>
    <t>Fighting the War</t>
  </si>
  <si>
    <t>The Soldier's Experience</t>
  </si>
  <si>
    <t>The War at Home</t>
  </si>
  <si>
    <t>Feed a Fighter</t>
  </si>
  <si>
    <t>Victory--and After</t>
  </si>
  <si>
    <t>Postwar (1945-1975)</t>
  </si>
  <si>
    <t>The Cold War Begins</t>
  </si>
  <si>
    <t>Postwar Life</t>
  </si>
  <si>
    <t>The Struggle for Civil Rights, 1946-1959</t>
  </si>
  <si>
    <t>School Desegregation</t>
  </si>
  <si>
    <t>Achieving Civil Rights, 1960-1965</t>
  </si>
  <si>
    <t>P</t>
  </si>
  <si>
    <t>C, V</t>
  </si>
  <si>
    <t xml:space="preserve">Q </t>
  </si>
  <si>
    <t xml:space="preserve">Q, C </t>
  </si>
  <si>
    <t>A Bill to Prevent All Persons from Teaching Slaves to Read...(1830)</t>
  </si>
  <si>
    <t>A timeline of North Carolina colleges (1766-1861)</t>
  </si>
  <si>
    <t>War and independence</t>
  </si>
  <si>
    <t>Timeline of the Revolution, 1775-1779</t>
  </si>
  <si>
    <t>Reporting on Nat Turner: The Raleigh Register, Sept. 1</t>
  </si>
  <si>
    <t>Reporting on Nat Turner: The Raleigh Register, Sept. 15</t>
  </si>
  <si>
    <t>A slave auction in Wilmington</t>
  </si>
  <si>
    <t>Interview with W.L. Bost</t>
  </si>
  <si>
    <t>A, Q, P</t>
  </si>
  <si>
    <t>Business by county, 1854</t>
  </si>
  <si>
    <t>On the road with Jane Carolina North</t>
  </si>
  <si>
    <t>Joining together in song: Piedmont music in black and white</t>
  </si>
  <si>
    <t>The Carolina Gold Rush</t>
  </si>
  <si>
    <t>North Carolina as a Civil War battlefield, May 1862-November 1864</t>
  </si>
  <si>
    <t>SL</t>
  </si>
  <si>
    <t>Timeline of the Civil War, January-June 1861</t>
  </si>
  <si>
    <t xml:space="preserve">A, Q </t>
  </si>
  <si>
    <t>A timeline of North Carolina colleges and universities, 1865-1900</t>
  </si>
  <si>
    <t>Expansion and empire, 1867-1914</t>
  </si>
  <si>
    <t>Freedom</t>
  </si>
  <si>
    <t>Reconstruction</t>
  </si>
  <si>
    <t>"Redemption" and the End of Reconstruction</t>
  </si>
  <si>
    <t>New South (1876-1900)</t>
  </si>
  <si>
    <t>Changes in Agriculture</t>
  </si>
  <si>
    <t>Cities and Industry</t>
  </si>
  <si>
    <t>Factories and Mill Villages</t>
  </si>
  <si>
    <t>Education and Opportunity</t>
  </si>
  <si>
    <t>Life in the Gilded Age</t>
  </si>
  <si>
    <t>North Carolina in an American Empire</t>
  </si>
  <si>
    <t>Politics and Populism</t>
  </si>
  <si>
    <t>1898 and White Supremacy</t>
  </si>
  <si>
    <t>Early 20th Century (1900-1929)</t>
  </si>
  <si>
    <t>The Progressive Era</t>
  </si>
  <si>
    <t>World War I</t>
  </si>
  <si>
    <t>Women's Suffrage</t>
  </si>
  <si>
    <t>Jim Crow and Black Wall Street</t>
  </si>
  <si>
    <t>North Carolina, Africa, immigration</t>
  </si>
  <si>
    <t>highlanders, Vietnam, immigration, North Carolina, history</t>
  </si>
  <si>
    <t>religion, history, North Carolina, Hinduism</t>
  </si>
  <si>
    <t>North Carolina, religion, Hinduism, Buddhism, Judaism, Christianity, Islam</t>
  </si>
  <si>
    <t>Latinos, history, North Carolina, immigration</t>
  </si>
  <si>
    <t>demographics, immigration, language, North Carolina, history</t>
  </si>
  <si>
    <t>V, P</t>
  </si>
  <si>
    <t>Timeline of the Civil War, August 1864-May 1865</t>
  </si>
  <si>
    <t>North Carolina as a Civil War battlefield, November 1864-May 1865</t>
  </si>
  <si>
    <t>A, C</t>
  </si>
  <si>
    <t>Idol's Dam and Power Plant</t>
  </si>
  <si>
    <t>Reform and a new ear</t>
  </si>
  <si>
    <t>The increasing power of destruction: Military technology in WWI</t>
  </si>
  <si>
    <t xml:space="preserve">A </t>
  </si>
  <si>
    <t>A, V</t>
  </si>
  <si>
    <t>The Vietnam War</t>
  </si>
  <si>
    <t>The Limits of Change: The 1970s</t>
  </si>
  <si>
    <t>A Lifetime of Change</t>
  </si>
  <si>
    <t>Recent (1975-2010)</t>
  </si>
  <si>
    <t>2 weeks</t>
  </si>
  <si>
    <t>The National Scene</t>
  </si>
  <si>
    <t>Politics, Personalities, and Issues</t>
  </si>
  <si>
    <t>The Changing Economy</t>
  </si>
  <si>
    <t>The Environment</t>
  </si>
  <si>
    <t>Hurricane Floyd</t>
  </si>
  <si>
    <t>New North Carolinians</t>
  </si>
  <si>
    <t>There are 2 sheets to this document.</t>
  </si>
  <si>
    <t>Notes key: Q=Questions to Consider; C=has comments with scroll over</t>
  </si>
  <si>
    <t>P=Primary Source; V=Video; A=Audio; SL=Slide show</t>
  </si>
  <si>
    <t>*Almost all pages are linked to one or more lesson plans on web pages.</t>
  </si>
  <si>
    <t>Notes</t>
  </si>
  <si>
    <t>C</t>
  </si>
  <si>
    <t xml:space="preserve"> </t>
  </si>
  <si>
    <t>NC Digital Textbook</t>
  </si>
  <si>
    <t>Unit (by Era)</t>
  </si>
  <si>
    <t>General Topics Covered</t>
  </si>
  <si>
    <t>Suggested Pacing</t>
  </si>
  <si>
    <t>Precolonial (to 1600)</t>
  </si>
  <si>
    <t>3 weeks</t>
  </si>
  <si>
    <t>The Land</t>
  </si>
  <si>
    <t>Native Carolinians</t>
  </si>
  <si>
    <t>Spanish Exploration</t>
  </si>
  <si>
    <t>From England to America</t>
  </si>
  <si>
    <t>Contact and Consequences</t>
  </si>
  <si>
    <t>Colonial (1600-1763)</t>
  </si>
  <si>
    <t>Planting A Colony</t>
  </si>
  <si>
    <t>4 weeks</t>
  </si>
  <si>
    <t>Settling the Coastal Plain</t>
  </si>
  <si>
    <t>hurricanes, Hurricane Floyd, meteorology, environmental history, environmental science, history, North Carolina, natural disasters</t>
  </si>
  <si>
    <t>hurricanes, New Hanover County, Hurricane Floyd, North Carolina, history, environmental history, natural disasters</t>
  </si>
  <si>
    <t>environmental history, North Carolina, history, trails, Mountains-to-Sea Trail, nature, coastal plains, Piedmont, mountains</t>
  </si>
  <si>
    <t>environmental history, Raleigh, history, North Carolina, drought, Wake County</t>
  </si>
  <si>
    <t>environment, Tennessee Valley Authority, air pollution, pollution, environmental history, history, North Carolina</t>
  </si>
  <si>
    <t>reservoirs, environmental history, history, North Carolina, Orange County, protests</t>
  </si>
  <si>
    <t>history, North Carolina, politics, pollution, livestock, hogs, farming, environmental history, coastal plains</t>
  </si>
  <si>
    <t>Timeline of resistance, 1763-1774</t>
  </si>
  <si>
    <t>C, P</t>
  </si>
  <si>
    <t>Q, P</t>
  </si>
  <si>
    <t>Planting a Colony</t>
  </si>
  <si>
    <t>Q, C, P</t>
  </si>
  <si>
    <t>Timeline of the Revolution, 1780-1783</t>
  </si>
  <si>
    <t>The Battle of King's Mountain</t>
  </si>
  <si>
    <t>A new national government</t>
  </si>
  <si>
    <t>V</t>
  </si>
  <si>
    <t>P, A</t>
  </si>
  <si>
    <t>Migration into &amp; out of North Carolina: Exploring census data</t>
  </si>
  <si>
    <t>beaches, North Carolina, jetties, groins, sea walls, history, environmental history, oceanography, geology, Outer Banks</t>
  </si>
  <si>
    <t>The French and Indian War</t>
  </si>
  <si>
    <t>Revolution (1763-1789)</t>
  </si>
  <si>
    <t>The Regulators</t>
  </si>
  <si>
    <t>Resistance and Revolution</t>
  </si>
  <si>
    <t>War and Independence</t>
  </si>
  <si>
    <t>The Rutherford Expedition</t>
  </si>
  <si>
    <t>The War in the South</t>
  </si>
  <si>
    <t>A New National Government</t>
  </si>
  <si>
    <t>Early National (1789-1836)</t>
  </si>
  <si>
    <t>Creating a State</t>
  </si>
  <si>
    <t>An Agricultural State</t>
  </si>
  <si>
    <t>Revival</t>
  </si>
  <si>
    <t>The Rip Van Winkle State</t>
  </si>
  <si>
    <t>Education</t>
  </si>
  <si>
    <t>Gold Rush</t>
  </si>
  <si>
    <t>Traveling the State</t>
  </si>
  <si>
    <t>State and National Politics</t>
  </si>
  <si>
    <t>Nat Turner's Rebellion</t>
  </si>
  <si>
    <t>Cherokee Removal and the Trail of Tears</t>
  </si>
  <si>
    <t>Reform</t>
  </si>
  <si>
    <t>Antebellum (1836-1860)</t>
  </si>
  <si>
    <t>A Slave State</t>
  </si>
  <si>
    <t>Farms and Plantations</t>
  </si>
  <si>
    <t>Life in Slavery</t>
  </si>
  <si>
    <t>Business and Industry</t>
  </si>
  <si>
    <t>Technology and Transportation</t>
  </si>
  <si>
    <t>Music and the Arts</t>
  </si>
  <si>
    <t>Towards Secession</t>
  </si>
  <si>
    <t>Civil War (1860-1876)</t>
  </si>
  <si>
    <t>Secession</t>
  </si>
  <si>
    <t>The War Begins, 1861</t>
  </si>
  <si>
    <t>The Burnside Expedition, 1862</t>
  </si>
  <si>
    <t>The War Continues, 1862-1864</t>
  </si>
  <si>
    <t>A Soldier's Life</t>
  </si>
  <si>
    <t>The Home Front</t>
  </si>
  <si>
    <t>The War Comes to an End, 1864-1865</t>
  </si>
  <si>
    <t>Jim Hunt, Jesse Helms, politics, elections, history, North Carolina</t>
  </si>
  <si>
    <t>North Carolina, history, Jesse Helms, politics</t>
  </si>
  <si>
    <t>Jim Hunt, North Carolina, politics, history</t>
  </si>
  <si>
    <t>George W. Bush, War on Terror, Afghanistan, Iraq, September 11, 2001, Al Gore, politics, military, history</t>
  </si>
  <si>
    <t>Bill Clinton, politics, history, Republican party, impeachment, Yugoslavia, technology</t>
  </si>
  <si>
    <t>George H. W. Bush, Cold War, history, Iraq, Persian Gulf War, military, economic history, politics</t>
  </si>
  <si>
    <t>politics, history, Ronald Reagan, Cold War, Mikhail Gorbachev, Afghanistan, Poland, USSR, religion, Republican party, economic history</t>
  </si>
  <si>
    <t>history, technology, manufacturing, computers, AIDS, homosexuality, immigration</t>
  </si>
  <si>
    <t>demographics, visual literacy, maps, North Carolina, geography, history</t>
  </si>
  <si>
    <t>Hurricane Floyd, hurricanes, floods, environmental history, history, North Carolina</t>
  </si>
  <si>
    <t>Protest, Change, and Backlash: The 1960s</t>
  </si>
  <si>
    <t>African Americans, history, labor, North Carolina, Orange County, women, University of North Carolina</t>
  </si>
  <si>
    <t>Kinston, Lenoir County, North Carolina, floods, cities, environmental science</t>
  </si>
  <si>
    <t>floods, natural disasters, Hurricane Floyd, Duplin County, history, environmental history, North Carolina</t>
  </si>
  <si>
    <t>Hurricane Floyd, natural disasters, North Carolina, history, environmental history, floods</t>
  </si>
  <si>
    <t>Hurricane Floyd, farming, natural disasters, environmental history, history, North Carolina, hurricanes, floods</t>
  </si>
  <si>
    <t>hurricanes, Hurricane Floyd, history, environmental history, North Carolina, floods, natural disasters</t>
  </si>
  <si>
    <t>environmental history, Hurricane Floyd, hurricanes, floods, history, North Carolina, Pitt County</t>
  </si>
  <si>
    <t>environmental history, hurricanes, natural disasters, North Carolina, floods, history</t>
  </si>
  <si>
    <t>maps, Hurricane Floyd, floods, natural disasters, North Carolina, history, environmental history, environmental science</t>
  </si>
  <si>
    <t>floods, weather, hydrology, environmental science</t>
  </si>
  <si>
    <t>environmental science, meteorology, weather, hurricanes</t>
  </si>
  <si>
    <t>history, protests, North Carolina, University of North Carolina, higher education, Orange County, civil disobedience, Vietnam War</t>
  </si>
  <si>
    <t>Vietnam War, protests, history, civil disobedience</t>
  </si>
  <si>
    <t>North Carolina, history, Vietnam, Vietnam War, war, soldiers, military</t>
  </si>
  <si>
    <t>Vietnam, Vietnam War, history, North Carolina, soliders, war, military</t>
  </si>
  <si>
    <t>Vietnam, Vietnam War, history, soldiers, military, war, North Carolina</t>
  </si>
  <si>
    <t>war, military, history, North Carolina, Vietnam War, Vietnam, soldiers</t>
  </si>
  <si>
    <t>Vietnam, Vietnam War, United States, history, North Carolina, military, war, soldiers</t>
  </si>
  <si>
    <t>Vietnam, Vietnam War, soldiers, history, war, military, United States</t>
  </si>
  <si>
    <t>Vietnam, Vietnam War, United States, history, military, First Indochina War, colonization, France</t>
  </si>
  <si>
    <t>history, North Carolina, coastal plains, livestock, environmental history, pollution, farming, hogs, Onslow County</t>
  </si>
  <si>
    <t>politics, Orange County, North Carolina, history, Howard Lee, African Americans</t>
  </si>
  <si>
    <t>Martin Luther King Jr., Civil Rights Movement, history, Durham County, North Carolina</t>
  </si>
  <si>
    <t>Cape Hatteras, North Carolina, Dare County, history, lighthouses, Outer Banks</t>
  </si>
  <si>
    <t>environmental history, protests, North Carolina, history, pollution</t>
  </si>
  <si>
    <t>tobacco, farming, history, North Carolina, industry</t>
  </si>
  <si>
    <t>information technology, industry, business, history, North Carolina</t>
  </si>
  <si>
    <t>hogs, farming, environmental history, history, North Carolina</t>
  </si>
  <si>
    <t>furniture, High Point, history, North Carolina, industry</t>
  </si>
  <si>
    <t>biotechnology, business, industry, history, North Carolina</t>
  </si>
  <si>
    <t>banking, finance, business, history, North Carolina</t>
  </si>
  <si>
    <t>factories, history, North Carolina, Orange County, labor, industry</t>
  </si>
  <si>
    <t>Research Triangle Park, economic history, business, industry, North Carolina, history</t>
  </si>
  <si>
    <t>African Americans, urban renewal, politics, cities, history, Durham, Durham County</t>
  </si>
  <si>
    <t>urban renewal, history, cities, North Carolina, Charlotte, Mecklenburg County</t>
  </si>
  <si>
    <t>Henry Frye, African Americans, politics, North Carolina, history</t>
  </si>
  <si>
    <t>medicine, desegregation, civil rights, African Americans, history, North Carolina, Guilford County, Civil Rights Movement</t>
  </si>
  <si>
    <t>desegregation, civil disobedience, civil rights, African Americans, history, North Carolina, Durham County, Civil Rights Movement</t>
  </si>
  <si>
    <t>transportation, desegregation, civil rights, African Americans, civil disobedience, Civil Rights Movement, history</t>
  </si>
  <si>
    <t>sit-ins, civil disobedience, Orange County, North Carolina, civil rights, Jim Crow, Civil Rights Movement, African Americans, history</t>
  </si>
  <si>
    <t>social studies</t>
  </si>
  <si>
    <t>sit-ins, history, Civil Rights Movements, civil rights, civil disobedience, Jim Crow, African Americans, Guilford County, North Carolina</t>
  </si>
  <si>
    <t>Jimmy Carter, Iran, Cold War, economic history, history, politics</t>
  </si>
  <si>
    <t>Orange County, Chapel Hill, Howard Lee, politics, African Americans, North Carolina, history</t>
  </si>
  <si>
    <t>Orange County, North Carolina, history, African Americans, civil rights, desegregation, school desegregation, education</t>
  </si>
  <si>
    <t>African Americans, history, North Carolina, Orange County, labor, women, University of North Carolina</t>
  </si>
  <si>
    <t>African Americans, North Carolina, history, childhood, education, medicine</t>
  </si>
  <si>
    <t>African Americans, history, North Carolina, childhood, farming, labor</t>
  </si>
  <si>
    <t>Orange County, North Carolina, African Americans, history, Guilford County</t>
  </si>
  <si>
    <t>Greensboro, Guilford County, Ku Klux Klan, protests, history</t>
  </si>
  <si>
    <t>Richard Nixon, politics, elections, Watergate, history, Sam Ervin</t>
  </si>
  <si>
    <t>women, politics, North Carolina, history, Equal Rights Amendment, Constitution, government</t>
  </si>
  <si>
    <t>North Carolina, elections, history, politics, Republican party, Democratic Party, Jesse Helms, George McGovern, Richard Nixon, James Holshouser</t>
  </si>
  <si>
    <t>North Carolina, politics, government, history, elections</t>
  </si>
  <si>
    <t>North Carolina, history, government, Constitution</t>
  </si>
  <si>
    <t>North Carolina, Wilmington, protests, New Hanover County, Wilmington Ten, history, African Americans</t>
  </si>
  <si>
    <t>Brown v. Board of Education, education, desegregation, school desegregation, law, civil rights</t>
  </si>
  <si>
    <t>education, desegregation, school desegregation, law, civil rights, African Americans, Civil Rights Movement</t>
  </si>
  <si>
    <t>Lumbee, American Indians, North Carolina, history, Ku Klux Klan, Robeson County</t>
  </si>
  <si>
    <t>Martin Luther King Jr., Montgomery Bus Boycott, civil rights, Civil Rights Movement, history, civil disobedience, transportation, Rosa Parks</t>
  </si>
  <si>
    <t>segregation, history, North Carolina, Jesse Helms, politics, race, Frank Porter Graham, Willis Smith</t>
  </si>
  <si>
    <t>desegregation, military, African Americans, history</t>
  </si>
  <si>
    <t>desegregation, military, Harry Truman, civil rights, African Americans</t>
  </si>
  <si>
    <t>labor, labor unions, industry, North Carolina, Forsyth County, tobacco, civil rights, civil disobedience</t>
  </si>
  <si>
    <t>Vietnam, Vietnam War, Lyndon Johnson, Cold War, John F. Kennedy, Richard Nixon, war, military, protests, elections</t>
  </si>
  <si>
    <t>Orange County, North Carolina, homosexuality, history</t>
  </si>
  <si>
    <t>women, history, United States, protests, legislation, Equal Rights Amendment, labor, health</t>
  </si>
  <si>
    <t>Jesse Helms, politics, Speaker Ban, Communism, history, North Carolina</t>
  </si>
  <si>
    <t>education, higher education, University of North Carolina, politics, history, North Carolina, Speaker Ban</t>
  </si>
  <si>
    <t>North Carolina fund, North Carolina, history, poverty, legislation, Terry Sanford</t>
  </si>
  <si>
    <t>Lyndon Johnson, government, politics, history, Great Society, poverty, immigration, health</t>
  </si>
  <si>
    <t>voting, civil rights, African Americans, Civil Rights Movement, history, legislation, Lyndon Johnson</t>
  </si>
  <si>
    <t>Alabama, history, civil rights, voting, Jim Crow, African Americans, Civil Rights Movement, Martin Luther King Jr.</t>
  </si>
  <si>
    <t>Civil Rights Movement, civil rights, history, Martin Luther King Jr., voting, Jim Crow, Freedom Summer</t>
  </si>
  <si>
    <t>Civil Rights Movement, civil rights, legislation, history, Lyndon Johnson</t>
  </si>
  <si>
    <t>Martin Luther King Jr., civil rights, Civil Rights Movement, history</t>
  </si>
  <si>
    <t>Sputnik, space exploration, Cold War, USSR, history, NASA, technology, science</t>
  </si>
  <si>
    <t>Dwight Eisenhower, United States, history, military, USSR, Cold War, Joseph McCarthy, McCarthyism</t>
  </si>
  <si>
    <t>Cold War, atomic weapons, war, hydrogen bomb, Cuban Missile Crisis, civil defense</t>
  </si>
  <si>
    <t>Korea, Korean War, Cold War, United States, war, military, North Korea, South Korea, history, China</t>
  </si>
  <si>
    <t>Harry Truman, history, USSR, United States, Cold War</t>
  </si>
  <si>
    <t>history, USSR, United States, Cold War</t>
  </si>
  <si>
    <t>postwar, World War II, Dwight Eisenhower, commerce</t>
  </si>
  <si>
    <t>military, North Carolina, World War II, history</t>
  </si>
  <si>
    <t>Japan, United States, military, occupation, World War II</t>
  </si>
  <si>
    <t>Japan, World War II, United States, military, history</t>
  </si>
  <si>
    <t>atomic bomb, Japan, United States, military, technology, World War II</t>
  </si>
  <si>
    <t>atomic bomb, Japan, World War II, history, military, technology</t>
  </si>
  <si>
    <t>African Americans, Mecklenburg County, North Carolina, history, desegregation, school desegregation, civil rights, education</t>
  </si>
  <si>
    <t>busing, Jesse Helms, politics, Mecklenburg County, school desegregation, desegregation, civil rights, history, North Carolina</t>
  </si>
  <si>
    <t>North Carolina, Mecklenburg County, history, civil rights, school desegregation, desegregation, education, African Americans, busing</t>
  </si>
  <si>
    <t>Supreme Court, Swann v. Charlotte-Mecklenburg Board of Education, integration, desegregation, busing</t>
  </si>
  <si>
    <t>education, history, North Carolina, Mecklenburg County, desegregation, school desegregation, civil rights, Civil Rights Movement</t>
  </si>
  <si>
    <t>school desegregation, desegregation, education, African Americans, civil rights, North Carolina, history, Civil Rights Movement</t>
  </si>
  <si>
    <t>civil rights, Civil Rights Movement, African Americans, desegregation, school desegregation, education, history, North Carolina, Arkansas</t>
  </si>
  <si>
    <t>Arkansas, school desegregation, civil rights, Civil Rights Movement, African Americans, education, desegregation</t>
  </si>
  <si>
    <t>Billy Graham, religion, civil rights, African Americans, North Carolina, history, Dwight Eisenhower</t>
  </si>
  <si>
    <t>4-H clubs, World War II, Franklin Delano Roosevelt, American history, social studies, United States, history, victory gardens, oral histories, active citizenship, civil action, war, war effort, economics</t>
  </si>
  <si>
    <t>war bonds, finance, government, history, World War II</t>
  </si>
  <si>
    <t>rationing, World War II, history, food</t>
  </si>
  <si>
    <t>prisoners of war, New Hanover County, Geneva Convention, North Carolina, history, World War II, Germany</t>
  </si>
  <si>
    <t>Wilmington, New Hanover County, history, North Carolina, World War II</t>
  </si>
  <si>
    <t>submarines, military, Outer Banks, North Carolina, history, World War II</t>
  </si>
  <si>
    <t>women, labor, industry, World War II, history</t>
  </si>
  <si>
    <t>Japanese American internment, civil rights, World War II, history</t>
  </si>
  <si>
    <t>North Carolina, military, World War II, history, Fort Bragg, Camp Lejeune, Onslow County, Cumberland County</t>
  </si>
  <si>
    <t>labor, military, World War II, Franklin Delano Roosevelt, history</t>
  </si>
  <si>
    <t>civil rights, Civil Rights Movement, transportation, history, North Carolina, civil disobedience</t>
  </si>
  <si>
    <t>Franklin Delano Roosevelt, World War II, history, home front</t>
  </si>
  <si>
    <t>women, military, World War II, history, North Carolina</t>
  </si>
  <si>
    <t>civil rights, African Americans, Montgomery Bus Boycott, desegregation, school desegregation, Martin Luther King Jr., voting</t>
  </si>
  <si>
    <t>history, North Carolina, Andy Griffith, television, entertainment</t>
  </si>
  <si>
    <t>Avery County, North Carolina, Grandfather Mountain, history, athletics, entertainment, Scotland</t>
  </si>
  <si>
    <t>North Carolina, history, radio, music, popular culture, Mount Airy, Surry County</t>
  </si>
  <si>
    <t>tobacco, farming, mules, labor, history, North Carolina</t>
  </si>
  <si>
    <t>farming, history, North Carolina, economy</t>
  </si>
  <si>
    <t>highways, Madison County, transportation, mountains, North Carolina, history</t>
  </si>
  <si>
    <t>highways, automobiles, transportation, technology, history, Dwight Eisenhower</t>
  </si>
  <si>
    <t>education, military, World War II, higher education</t>
  </si>
  <si>
    <t>history, space exploration, NASA, technology, science</t>
  </si>
  <si>
    <t>Wayne County, North Carolina, Air Force, hydrogen bombs, military, history</t>
  </si>
  <si>
    <t>John F. Kennedy, United States, history, Cuban Missile Crisis, Cold War</t>
  </si>
  <si>
    <t>World War II, history, navy, military</t>
  </si>
  <si>
    <t>technology, military, World War II, science, atomic bomb, food, medicine, mathematics</t>
  </si>
  <si>
    <t>World War II, history, military</t>
  </si>
  <si>
    <t>propaganda, World War II, history, United States, war, mobilization</t>
  </si>
  <si>
    <t>Pearl Harbor, World War II, history, North Carolina</t>
  </si>
  <si>
    <t>history, Pearl Harbor, Franklin Delano Roosevelt, World War II</t>
  </si>
  <si>
    <t>Japan, United States, military, World War II, Pearl Harbor</t>
  </si>
  <si>
    <t>history, Asia, Germany, Japan, Europe, United States, World War II</t>
  </si>
  <si>
    <t>Madison County, Great Depression, North Carolina, history, poverty</t>
  </si>
  <si>
    <t>food, industry, business, Winston-Salem, Forsyth County, North Carolina, history</t>
  </si>
  <si>
    <t>Paul Green's The Lost Colony</t>
  </si>
  <si>
    <t>history, North Carolina, literature, drama, Paul Green</t>
  </si>
  <si>
    <t>history, North Carolina, Great Depression, women, beauty, health</t>
  </si>
  <si>
    <t>Germany, United States, France, Great Britain, USSR, Europe, World War II, military, radio</t>
  </si>
  <si>
    <t>food, farming, children, 4-H clubs, North Carolina, history, World War II, civic participation, victory gardens, Nash County</t>
  </si>
  <si>
    <t>4-H clubs, civic participation, North Carolina, history, World War II, children, food, farming, victory gardens, Haywood County, Durham County, Camden County, African Americans</t>
  </si>
  <si>
    <t>food, children, World War II, history, North Carolina, 4-H clubs, victory gardens, farming, civic participation</t>
  </si>
  <si>
    <t>children, food, farming, history, North Carolina, World War II, 4-H clubs, victory gardens, civic participation</t>
  </si>
  <si>
    <t>food, children, 4-H clubs, farming, victory gardens, World War II, history, North Carolina, civic participation</t>
  </si>
  <si>
    <t>4-H clubs, food, gardens, victory gardens, farming, history, World War II, cooperative extension service, North Carolina, children, women</t>
  </si>
  <si>
    <t>victory gardens, gardens, food, farming, history, World War II</t>
  </si>
  <si>
    <t>food, soldiers, military, World War II, science, history, nutrition</t>
  </si>
  <si>
    <t>eugenics, reform, history, North Carolina, public health</t>
  </si>
  <si>
    <t>4-H clubs, Great Depression, North Carolina, home demonstrations, history, cooperative extension</t>
  </si>
  <si>
    <t>Great Depression, government, history, North Carolina, agricultural extension, farming</t>
  </si>
  <si>
    <t>New Deal, rural electrification, history, North Carolina, technology, electricity</t>
  </si>
  <si>
    <t>North Carolina, history, Great Depression, industry, tobacco, women, labor</t>
  </si>
  <si>
    <t>history, government, reform, Regulation, labor, industry</t>
  </si>
  <si>
    <t>North Carolina, history, government, Regulation, reform, factories, industry</t>
  </si>
  <si>
    <t>industry, legislation, history, North Carolina, child labor, labor, children</t>
  </si>
  <si>
    <t>reform, North Carolina, history, industry, child labor, labor, children</t>
  </si>
  <si>
    <t>history, Great Depression, economics, government, New Deal, Franklin Delano Roosevelt</t>
  </si>
  <si>
    <t>banking, economics, history, presidents, Franklin Delano Roosevelt, Great Depression, bank runs</t>
  </si>
  <si>
    <t>history, Great Depression, New Deal, Franklin Delano Roosevelt</t>
  </si>
  <si>
    <t>military, Europe, Air Force, World War II, soldiers, history, North Carolina</t>
  </si>
  <si>
    <t>women, suffrage, politics, history, Alice Duer Miller</t>
  </si>
  <si>
    <t>World War II, Great Britain, Battle of Britain, history, military, soldiers</t>
  </si>
  <si>
    <t>B-17, Air Force, military, Europe, World War II, soldiers, history</t>
  </si>
  <si>
    <t>music, World War II, history, propaganda</t>
  </si>
  <si>
    <t>African Americans, segregation, military, history, World War II</t>
  </si>
  <si>
    <t>African Americans, soldiers, World War II, military, history, North Carolina</t>
  </si>
  <si>
    <t>African Americans, segregation, World War II, Camp Lejune, North Carolina, history, military, soldiers</t>
  </si>
  <si>
    <t>soldiers, North Carolina, history, military, World War II</t>
  </si>
  <si>
    <t>war, history, North Carolina, World War II, soldiers</t>
  </si>
  <si>
    <t>Iwo Jima, battles, World War II, military, Japan, United States, history</t>
  </si>
  <si>
    <t>Paris, France, World War II, military, history</t>
  </si>
  <si>
    <t>France, Europe, D-Day, World War II, history, North Carolina, soldiers, military</t>
  </si>
  <si>
    <t>D-Day, France, World War II, history, military</t>
  </si>
  <si>
    <t>Battle of Midway, World War II, Japan, United States, history, military, battles</t>
  </si>
  <si>
    <t>textile mills, strikes, North Carolina, history, Gastonia, Gaston County, labor unions, labor, industry</t>
  </si>
  <si>
    <t>Gastonia, Gaston County, North Carolina, history, strikes, labor unions, labor, industry, textile mills</t>
  </si>
  <si>
    <t>Craft Revival, crafts, industry, mountains, North Carolina, history</t>
  </si>
  <si>
    <t>mining, industry, North Carolina, history</t>
  </si>
  <si>
    <t>North Carolina, history, textile mills, labor, industry, women</t>
  </si>
  <si>
    <t>labor, textile mills, women, labor unions, strikes, history</t>
  </si>
  <si>
    <t>labor, unions, African Americans, history</t>
  </si>
  <si>
    <t>child labor, labor, factories, industry, North Carolina, history</t>
  </si>
  <si>
    <t>movies, entertainment, technology, history, North Carolina, Wilmington, New Hanover County</t>
  </si>
  <si>
    <t>flappers, Roaring Twenties, women, history, World War I</t>
  </si>
  <si>
    <t>North Carolina, history, music, Winston-Salem, Piedmont, string bands</t>
  </si>
  <si>
    <t>North Carolina, history, Preston Fulp, blues, music, Piedmont, African Americans, Winston-Salem, Ragtime</t>
  </si>
  <si>
    <t>World War I, United States, history, war, military, politics, League of Nations, Woodrow Wilson, Communism</t>
  </si>
  <si>
    <t>World War I, history, military, war</t>
  </si>
  <si>
    <t>sanitation, public health, health, North Carolina, history</t>
  </si>
  <si>
    <t>food safety, food, labor, industry, Upton Sinclair, public health</t>
  </si>
  <si>
    <t>health, food, history, North Carolina, North Carolina State Board of Health, food safety, public health</t>
  </si>
  <si>
    <t>hospitals, medicine, history, North Carolina, Winston-Salem, Forsyth County</t>
  </si>
  <si>
    <t>poverty, African Americans, farming, tenant farming, Great Depression, North Carolina, history, elderly, sharecropping</t>
  </si>
  <si>
    <t>Great Depression, farming, North Carolina, history, Sampson County</t>
  </si>
  <si>
    <t>women, Great Depression, North Carolina, history, migration, labor</t>
  </si>
  <si>
    <t>Great Depression, poverty, North Carolina, history</t>
  </si>
  <si>
    <t>education, tobacco, mills, North Carolina, history, Durham, living conditions, Durham County</t>
  </si>
  <si>
    <t>Great Depression, textile mills, North Carolina, history, labor, women</t>
  </si>
  <si>
    <t>history, North Carolina, Franklin Delano Roosevelt, national parks, Great Smoky Mountains National Park, parks</t>
  </si>
  <si>
    <t>history, North Carolina, parks, national parks, Blue Ridge Parkway</t>
  </si>
  <si>
    <t>race, public health, history, North Carolina, eugenics</t>
  </si>
  <si>
    <t>African Americans, business, Durham, North Carolina, Durham County, history</t>
  </si>
  <si>
    <t>African Americans, migration, Great Migration, history, North Carolina</t>
  </si>
  <si>
    <t>George Henry White, lynching, African Americans, politics, history, North Carolina</t>
  </si>
  <si>
    <t>letters, segregation, North Carolina, history, American Indians, transportation, Lumbee</t>
  </si>
  <si>
    <t>law, government, Jim Crow, race, African Americans, history, North Carolina</t>
  </si>
  <si>
    <t>Jim Crow, segregation, African Americans, history, law</t>
  </si>
  <si>
    <t>women, politics, suffrage, North Carolina, history, Exum Clement</t>
  </si>
  <si>
    <t>Gertrude Weil congratulates "and consoles" suffragists</t>
  </si>
  <si>
    <t>women, history, government, suffrage, North Carolina</t>
  </si>
  <si>
    <t>North Carolina, history, suffrage, voting, Gertrude Weil, politics</t>
  </si>
  <si>
    <t>women, suffrage, history, politics</t>
  </si>
  <si>
    <t>streetcars, transportation, Asheville, North Carolina, Buncombe County, Charlotte, Mecklenburg County, history, electricity</t>
  </si>
  <si>
    <t>electricity, history, cities, New Bern, Craven County, North Carolina, politics</t>
  </si>
  <si>
    <t>Charles Brantley Aycock, politics, African Americans, history, North Carolina, education, race</t>
  </si>
  <si>
    <t>voting, North Carolina, history, Alamance County</t>
  </si>
  <si>
    <t>Constitution, North Carolina, history, voting, government</t>
  </si>
  <si>
    <t>Wilmington, Wilmington Race Riot, New Hanover County, North Carolina, history, African Americans, riots</t>
  </si>
  <si>
    <t>Great Depression, history, politics, veterans, World War I, Bonus Army, Herbert Hoover</t>
  </si>
  <si>
    <t>Great Depression, history, Herbert Hoover</t>
  </si>
  <si>
    <t>Dust Bowl, North Carolina, history, economics, Great Depression, farming</t>
  </si>
  <si>
    <t>economics, history, banks, Great Depression</t>
  </si>
  <si>
    <t>Great Depression, economics, history</t>
  </si>
  <si>
    <t>Gastonia, Gaston County, North Carolina, history, strikes, labor unions, labor, industry, textile mills, Ella Mae Wiggins, music</t>
  </si>
  <si>
    <t>Gaston County, strikes, North Carolina, history, Gastonia, labor unions, labor, industry, textile mills</t>
  </si>
  <si>
    <t>Gaston County, Gastonia, North Carolina, history, textile mills, strikes, labor unions, labor, industry, politics</t>
  </si>
  <si>
    <t>Gaston County, Gastonia, textile mills, North Carolina, history, strikes, labor unions, labor, industry</t>
  </si>
  <si>
    <t>strikes, Gaston County, Gastonia, North Carolina, history, labor unions, labor, industry, textile mills</t>
  </si>
  <si>
    <t>strikes, Gaston County, Gastonia, North Carolina, history, textile mills, labor unions, labor, industry</t>
  </si>
  <si>
    <t>Mecklenburg County, soldiers, World War I, military, North Carolina, history</t>
  </si>
  <si>
    <t>World War I, military, Camp Greene, Charlotte, Mecklenburg County, North Carolina, history</t>
  </si>
  <si>
    <t>Fort Bragg, history, military, North Carolina, World War I, Cumberland County</t>
  </si>
  <si>
    <t>German Americans, war, racism, World War I, history, lynching</t>
  </si>
  <si>
    <t>music, World War I, history, United States</t>
  </si>
  <si>
    <t>posters, propaganda, World War I, military, war</t>
  </si>
  <si>
    <t>African Americans, Spanish-American War, war, history, United States</t>
  </si>
  <si>
    <t>Spanish-American War, history, United States, Cuba, Philippines, military, newspapers, Hawaii</t>
  </si>
  <si>
    <t>cooking, laundry, women, work</t>
  </si>
  <si>
    <t>tourism, Southern Pines, North Carolina, history, Moore County, streetcars, transportation</t>
  </si>
  <si>
    <t>North Carolina, Hot Springs, Madison County, mountains, tourism, medicine, history</t>
  </si>
  <si>
    <t>health, sanitariums, tourism, medicine, North Carolina, history, Buncombe County</t>
  </si>
  <si>
    <t>Charlotte, Mecklenburg County, cities, history, North Carolina, architecture</t>
  </si>
  <si>
    <t>advertising, history</t>
  </si>
  <si>
    <t>leisure, roller skating, history</t>
  </si>
  <si>
    <t>bicycles, North Carolina, history, Wilmington, New Hanover County, race, African Americans</t>
  </si>
  <si>
    <t>bicycles, women, history, North Carolina, clothing</t>
  </si>
  <si>
    <t>Asheville reacts to Look Homeward, Angel</t>
  </si>
  <si>
    <t>Thomas Wolfe, literature, history, North Carolina, Asheville, Buncombe County</t>
  </si>
  <si>
    <t>evolution, education, North Carolina, history, politics</t>
  </si>
  <si>
    <t>mountains, religion, Horace Kephart, culture, North Carolina, history</t>
  </si>
  <si>
    <t>farming, North Carolina, history, advertising</t>
  </si>
  <si>
    <t>Roaring Twenties, history, North Carolina, business, urbanization, African Americans, tourism, industry</t>
  </si>
  <si>
    <t>history, United States, Roaring Twenties, immigration, religion, Harlem Renaissance</t>
  </si>
  <si>
    <t>education, African Americans, Charlotte Hawkins Brown, history, North Carolina, women, schools</t>
  </si>
  <si>
    <t>African Americans, business, Durham, Durham County, North Carolina, history</t>
  </si>
  <si>
    <t>W. E. B. Du Bois, Durham, North Carolina, Durham County, history, African Americans, business</t>
  </si>
  <si>
    <t>Wright brothers, North Carolina, history, technology, transportation, airplanes, Dare County, inventions</t>
  </si>
  <si>
    <t>Wright brothers, airplanes, technology, inventions, transportation, history, North Carolina, Dare County</t>
  </si>
  <si>
    <t>technology, communication, inventions, history, business</t>
  </si>
  <si>
    <t>postal service, government, history, farmers, rural free delivery</t>
  </si>
  <si>
    <t>labor unions, Knights of Labor, tobacco, industry, history, North Carolina, Durham County</t>
  </si>
  <si>
    <t>labor unions, labor, industry, history, Knights of Labor</t>
  </si>
  <si>
    <t>labor, labor unions, industry, history, United States, protests</t>
  </si>
  <si>
    <t>industry, labor, economics, history, North Carolina, mathematics</t>
  </si>
  <si>
    <t>James Buchanan Duke, Durham, Durham County, North Carolina, history, industry, tobacco, labor, inventions, protests</t>
  </si>
  <si>
    <t>inventions, industry, tobacco, history, North Carolina</t>
  </si>
  <si>
    <t>industrialization, mill villages, history, North Carolina, women, labor</t>
  </si>
  <si>
    <t>mill villages, history, industrialization, North Carolina, housing</t>
  </si>
  <si>
    <t>mill villages, labor, history, North Carolina, housing, families, children</t>
  </si>
  <si>
    <t>tobacco, industry, labor, North Carolina, history, factories, Durham County</t>
  </si>
  <si>
    <t>textiles, industry, labor, history, North Carolina, mill villages, children, child labor</t>
  </si>
  <si>
    <t>Henry Belk, business, Charlotte, Mecklenburg County, North Carolina, stores, Union County, history</t>
  </si>
  <si>
    <t>North Carolina, history, suffrage, voting, North Carolina Equal Suffrage League</t>
  </si>
  <si>
    <t>Gertrude Weil, Goldsboro, Wayne County, North Carolina, history, suffrage, women, politics</t>
  </si>
  <si>
    <t>women, work, economics, politics, North Carolina, history</t>
  </si>
  <si>
    <t>women, suffrage, voting, government, history</t>
  </si>
  <si>
    <t>women, history, United States, suffrage, North Carolina</t>
  </si>
  <si>
    <t>Warren G. Harding, immigration, isolationism, politics, history, United States</t>
  </si>
  <si>
    <t>World War I, history, United States, Germany, Treaty of Versailles</t>
  </si>
  <si>
    <t>influenza, epidemics, public health, history, North Carolina, diseases, health</t>
  </si>
  <si>
    <t>North Carolina and the "Blue Death": The flue epidemic of 1918</t>
  </si>
  <si>
    <t>World War I, history, North Carolina, Outer Banks, Lifesaving Stations, Coast Guard, Bodie Island</t>
  </si>
  <si>
    <t>Ashe County, North Carolina, deserters, history, World War I, Thomas W. Bickett</t>
  </si>
  <si>
    <t>soldiers, World War I, history, military, North Carolina</t>
  </si>
  <si>
    <t>soldiers, African Americans, North Carolina, history, Spanish-American War, military</t>
  </si>
  <si>
    <t>soldiers, military, history, North Carolina, Spanish-American War</t>
  </si>
  <si>
    <t>farming, entertainment, fairs, history, North Carolina, African Americans</t>
  </si>
  <si>
    <t>farming, entertainment, fairs, history, North Carolina</t>
  </si>
  <si>
    <t>tobacco, farming, Tobacco Farm Life Museum, history, North Carolina</t>
  </si>
  <si>
    <t>North Carolina, history, crop lien, farmers, farming</t>
  </si>
  <si>
    <t>farming, history, debt, economics, North Carolina</t>
  </si>
  <si>
    <t>farming, sharecropping, North Carolina, history</t>
  </si>
  <si>
    <t>North Carolina, history, farming, families, industrialization</t>
  </si>
  <si>
    <t>farming, history, North Carolina, sharecropping, crop-lien system, debt</t>
  </si>
  <si>
    <t>farming, technology, history, science</t>
  </si>
  <si>
    <t>farming, industry, North Carolina, Piedmont, industrialization, sharecropping</t>
  </si>
  <si>
    <t>Reconstruction, Rutherford B. Hayes, politics, history, Panic of 1873, economics, recessions</t>
  </si>
  <si>
    <t>African Americans, politics, William Woods Holden, impeachment, Reconstruction, North Carolina, history</t>
  </si>
  <si>
    <t>Ku Klux Klan, Reconstruction, North Carolina, history, Caswell County, lynchings, politics, terrorism</t>
  </si>
  <si>
    <t>quarantines, railroads, transportation, diseases, health, history, North Carolina, North Carolina State Board of Health, public health</t>
  </si>
  <si>
    <t>Prohibition, Progressive era, reform, temperance, women, North Carolina, history, politics</t>
  </si>
  <si>
    <t>reforms, education, Charles Brantley Aycock, North Carolina, history, politics, Progressive era</t>
  </si>
  <si>
    <t>education, schools, reforms, Progressive era, North Carolina, history, women</t>
  </si>
  <si>
    <t>women, reform, politics, history, North Carolina</t>
  </si>
  <si>
    <t>medicine, health, advertising, business, history</t>
  </si>
  <si>
    <t>North Carolina, WBT, Charlotte, history, radio, music, country music, culture, arts, string bands, popular culture</t>
  </si>
  <si>
    <t>roads, automobile, transportation, history, North Carolina, government, Good Roads Movement</t>
  </si>
  <si>
    <t>automobiles, suburbs, technology, transportation, women, history</t>
  </si>
  <si>
    <t>Henry Ford, inventions, technology, automobiles, transportation, history</t>
  </si>
  <si>
    <t>education, North Carolina, North Carolina State University, history, colleges, Wake County</t>
  </si>
  <si>
    <t>strikes, unions, labor, industry, history, North Carolina</t>
  </si>
  <si>
    <t>government, Constitution, United States, Civil War, Reconstruction, history, suffrage, civil rights</t>
  </si>
  <si>
    <t>Catherine Edmonston, Halifax County, North Carolina, history, slavery, freedmen, African Americans, Reconstruction</t>
  </si>
  <si>
    <t>legislation, black codes, African Americans, freedmen, North Carolina, history</t>
  </si>
  <si>
    <t>amnesty, Reconstruction, Andrew Johnson, history, North Carolina, Civil War</t>
  </si>
  <si>
    <t>Reconstruction, Andrew Johnson, history, Civil War, amnesty</t>
  </si>
  <si>
    <t>history, North Carolina, Reconstruction</t>
  </si>
  <si>
    <t>Reconstruction, North Carolina, history</t>
  </si>
  <si>
    <t>Reconstruction, Civil War, United States, history, Constitution, military reconstruction</t>
  </si>
  <si>
    <t>freedmen, African Americans, Reconstruction, North Carolina, history, Wilson County</t>
  </si>
  <si>
    <t>marriage, slavery, freedmen, African Americans, Reconstruction, North Carolina, history</t>
  </si>
  <si>
    <t>African Americans, freedmen, Reconstruction, slavery, families</t>
  </si>
  <si>
    <t>freedmen, Raleigh, Wake County, North Carolina, history, Reconstruction, African Americans</t>
  </si>
  <si>
    <t>Wilmington Race Riot, Wilmington, New Hanover County, North Carolina, history, African Americans, riots</t>
  </si>
  <si>
    <t>Wilmington Race Riot, Wilmington, New Hanover County, North Carolina, history, riots, African Americans</t>
  </si>
  <si>
    <t>politics, Democratic Party, race, history, North Carolina</t>
  </si>
  <si>
    <t>Wilmington, New Hanover County, North Carolina, history, Wilmington Race Riot, lynching</t>
  </si>
  <si>
    <t>George Henry White, politics, North Carolina, history, African Americans</t>
  </si>
  <si>
    <t>North Carolina, history, Marion Butler, politics, Populism, fusion</t>
  </si>
  <si>
    <t>farming, legislation, Populism, history, North Carolina, Chatham County, Farmers Alliance</t>
  </si>
  <si>
    <t>politics, farming, Leonidas L. Polk, history, North Carolina, Populism, economics, currency, supply and demand</t>
  </si>
  <si>
    <t>Populism, economics, politics, history, United States, farming, labor, William Jennings Bryan, money</t>
  </si>
  <si>
    <t>industry, industrialization, economics, business, North Carolina, history, railroads, transportation, labor</t>
  </si>
  <si>
    <t>Henry Grady, Atlanta, New South, industrialization</t>
  </si>
  <si>
    <t>industry, industrialization, John D. Rockefeller, Andrew Carnegie, history, United States</t>
  </si>
  <si>
    <t>parole, soldiers, Civil War, Bennett Place, Durham County, North Carolina, Joseph Johnston, William T. Sherman</t>
  </si>
  <si>
    <t>Bennett Place, Durham County, North Carolina, Civil War, history, Joseph Johnston, William T. Sherman</t>
  </si>
  <si>
    <t>Abraham Lincoln, Civil War, history</t>
  </si>
  <si>
    <t>Battle of Bentonville, Civil War, North Carolina, history, battles, Johnston County</t>
  </si>
  <si>
    <t>William T. Sherman, Civil War, Battle of Averasboro, home front, battles, history, North Carolina, Harnett County</t>
  </si>
  <si>
    <t>"Sherman's march through North Carolina"</t>
  </si>
  <si>
    <t>"Stoneman's Raid"</t>
  </si>
  <si>
    <t>Abraham Lincoln, inaugurations, Reconstruction, Civil War, history</t>
  </si>
  <si>
    <t>Wilmington, New Hanover County, North Carolina, Fort Fisher, history, blockade, military, Civil War</t>
  </si>
  <si>
    <t>ironclads, ships, navy, Civil War, CSS Albemarle, battles, North Carolina, history</t>
  </si>
  <si>
    <t>Civil War, home front, Tennessee, soldiers, occupation, military</t>
  </si>
  <si>
    <t>stories, literature, Charles Waddell Chesnutt, African Americans, Jim Crow, segregation</t>
  </si>
  <si>
    <t>Biltmore Estate, Asheville, Buncombe County, North Carolina, history, architecture, George Vanderbilt</t>
  </si>
  <si>
    <t>athletics, sports, education, motion pictures, leisure, history</t>
  </si>
  <si>
    <t>Biltmore Estate, Carl Alwin Schenck, forestry, science, education, history, North Carolina, Buncombe County</t>
  </si>
  <si>
    <t>education, African Americans, North Carolina, history</t>
  </si>
  <si>
    <t>education, African Americans, history, North Carolina, colleges</t>
  </si>
  <si>
    <t>North Carolina, history, education, African Americans, economics</t>
  </si>
  <si>
    <t>education, University of North Carolina at Greensboro, women, history, North Carolina, Guilford County</t>
  </si>
  <si>
    <t>University of North Carolina at Greensboro, colleges, education, history, North Carolina, Guilford County, women</t>
  </si>
  <si>
    <t>John Adams Hyman, biographies, Congress, politics, North Carolina, history, Reconstruction, African Americans</t>
  </si>
  <si>
    <t>North Carolina, Reconstruction, Constitution, government, history</t>
  </si>
  <si>
    <t>United States, Reconstruction, legislation, history, military</t>
  </si>
  <si>
    <t>African Americans, North Carolina, Civil War, Reconstruction, history, civil rights, suffrage</t>
  </si>
  <si>
    <t>ìMy dear I ha'n't forgot youî</t>
  </si>
  <si>
    <t>ìI am sorry to tell that some of our brave boys has got killedî</t>
  </si>
  <si>
    <t>desertion, soldiers, Zebulon Vance, North Carolina, history, Civil War</t>
  </si>
  <si>
    <t>military, prisons, Salisbury, Rowan County, North Carolina, Civil War, history, prisoners of war</t>
  </si>
  <si>
    <t>amputation, soldiers, North Carolina, history, Civil War, Haywood County</t>
  </si>
  <si>
    <t>war, Civil War, medicine, military, hospitals, Walt Whitman</t>
  </si>
  <si>
    <t>Civil War, military, soldiers, history, North Carolina</t>
  </si>
  <si>
    <t>Civil War, history, soldiers, North Carolina, Haywood County</t>
  </si>
  <si>
    <t>ìMy dear little darlingî</t>
  </si>
  <si>
    <t>espionage, Civil War, history</t>
  </si>
  <si>
    <t>food, soldiers, military, Civil War, history, United States</t>
  </si>
  <si>
    <t>soldiers, military, history, Civil War, United States, clothing</t>
  </si>
  <si>
    <t>military, soldiers, weapons, rifles, muskets, Civil War, history, United States</t>
  </si>
  <si>
    <t>military, soldiers, Civil War, history</t>
  </si>
  <si>
    <t>medicine, Civil War, United States, history, wars, military, technology</t>
  </si>
  <si>
    <t>advertising, history, business, Washington County, North Carolina</t>
  </si>
  <si>
    <t>business, towns, North Carolina, history, Ashe County, Beaufort County</t>
  </si>
  <si>
    <t>Winston-Salem, Forsyth County, North Carolina, history, industry, industrialization, textiles</t>
  </si>
  <si>
    <t>tobacco, industry, industrialization, Winston-Salem, Forsyth County, North Carolina, history, R. J. Reynolds</t>
  </si>
  <si>
    <t>Washington Duke, James Buchanan Duke, tobacco, farming, industry, Durham, Durham County, North Carolina, history, American Tobacco</t>
  </si>
  <si>
    <t>railroads, Asheville, North Carolina, history, transportation</t>
  </si>
  <si>
    <t>immigration, United States, history</t>
  </si>
  <si>
    <t>North Carolina, history, cities, urbanization, demographics</t>
  </si>
  <si>
    <t>slavery, freedmen, Reconstruction, history, African Americans</t>
  </si>
  <si>
    <t>advertising, Civil War, Washington County, North Carolina, history, Plymouth, business</t>
  </si>
  <si>
    <t>Catherine Anne Devereux Edmondston, Halifax County, North Carolina, Civil War, history</t>
  </si>
  <si>
    <t>occupation, North Carolina, Civil War, Washington County, history</t>
  </si>
  <si>
    <t>parole, Joseph Johnston, William T. Sherman, soldiers, Civil War, history, North Carolina</t>
  </si>
  <si>
    <t>Battle of Roanoke Island, military, Civil War, battles, history, North Carolina, Roanoke Island, Dare County</t>
  </si>
  <si>
    <t>Civil War, Outer Banks, North Carolina, military, battles, history, Roanoke Island, Dare County</t>
  </si>
  <si>
    <t>military, Ambrose Burnside, Burnside Expedition, North Carolina, Civil War, battles, Roanoke Island, Dare County</t>
  </si>
  <si>
    <t>Civil War, history, North Carolina, women, home front, textiles</t>
  </si>
  <si>
    <t>Battle of Bull Run, Civil War, military, history, battles, espionage, women</t>
  </si>
  <si>
    <t>blockade, United States, military, navy, Civil War, history, trade</t>
  </si>
  <si>
    <t>battles, North Carolina, history, Civil War, military, Burnside Expedition</t>
  </si>
  <si>
    <t>Civil War, United States, history, military, political</t>
  </si>
  <si>
    <t>war, military, Civil War, United States, history</t>
  </si>
  <si>
    <t>ìThe Southern Crossî</t>
  </si>
  <si>
    <t>Civil War, history, North Carolina, loyalty oaths, government</t>
  </si>
  <si>
    <t>secession, North Carolina, history, Civil War, government</t>
  </si>
  <si>
    <t>secession, history, Civil War, North Carolina, military, soldiers</t>
  </si>
  <si>
    <t>Kirk-Holden War, history, Ku Klux Klan, martial law, militia, North Carolina, politics, Reconstruction, terrorism, William Woods Holden, Shoffner Act</t>
  </si>
  <si>
    <t>William Woods Holden, North Carolina, Reconstruction, history, politics, Ku Klux Klan, terrorism, militia, martial law, civil rights, Shoffner Act</t>
  </si>
  <si>
    <t>Ku Klux Klan, Reconstruction, North Carolina, history, African Americans, civil rights, terrorism</t>
  </si>
  <si>
    <t>politics, Conservative Party, Reconstruction, North Carolina, history, government</t>
  </si>
  <si>
    <t>Reconstruction, politics, Republican party, North Carolina, history, government, reform</t>
  </si>
  <si>
    <t>Home Guard, home front, Civil War, Madison County, North Carolina, history</t>
  </si>
  <si>
    <t>Yancey County, Mitchell County, North Carolina, home front, Civil War, history, Madison County, Unionists, deserters</t>
  </si>
  <si>
    <t>No one has anything to sell</t>
  </si>
  <si>
    <t>Salisbury, North Carolina, history, Civil War, home front, women, riots, Rowan County</t>
  </si>
  <si>
    <t>Civil War, home front, history, North Carolina, Haywood County, women</t>
  </si>
  <si>
    <t>Civil War, North Carolina, money, inflation, economics</t>
  </si>
  <si>
    <t>Roanoke Island, Dare County, African Americans, Civil War, North Carolina, history, slavery, freedmen</t>
  </si>
  <si>
    <t>African Americans, Civil War, home front, history, North Carolina, slave narratives, slavery</t>
  </si>
  <si>
    <t>Zebulon Vance, North Carolina, history, Civil War, Buncombe County</t>
  </si>
  <si>
    <t>war, Mexican-American War, diplomacy, history, United States, Mexico</t>
  </si>
  <si>
    <t>history, slavery, abolitionism</t>
  </si>
  <si>
    <t>poetry, African Americans, North Carolina, history, literature, George Moses Horton, slavery</t>
  </si>
  <si>
    <t>African Americans, literature, poetry, George Moses Horton, history, North Carolina</t>
  </si>
  <si>
    <t>North Carolina, music, antebellum, history, poetry</t>
  </si>
  <si>
    <t>poetry, history, antebellum, North Carolina, literature, Mary Bayard Devereux Clarke, American Revolution</t>
  </si>
  <si>
    <t>crime, history, antebellum, North Carolina, music</t>
  </si>
  <si>
    <t>history, music, antebellum, North Carolina, crime</t>
  </si>
  <si>
    <t>African Americans, history, John Lomax, music, slavery, spirituals</t>
  </si>
  <si>
    <t>John Lomax, African Americans, history, music, slavery, spirituals</t>
  </si>
  <si>
    <t>African Americans, history, music, slavery, spirituals, John Lomax</t>
  </si>
  <si>
    <t>Frederick Douglass, slavery, music, spirituals, history, African Americans</t>
  </si>
  <si>
    <t>history, North Carolina, transportation, roads, antebellum</t>
  </si>
  <si>
    <t>education, freedmen, African Americans, history, Reconstruction, women</t>
  </si>
  <si>
    <t>"The school houses are crowded..."</t>
  </si>
  <si>
    <t>North Carolina, history, slaves, schools, education, Freedmen‚Äôs Bureau, freed people</t>
  </si>
  <si>
    <t>Civil War, freedmen, slavery, North Carolina, Jones County, African Americans</t>
  </si>
  <si>
    <t>Battle of Gettysburg, Civil War, battles, soldiers, history, military</t>
  </si>
  <si>
    <t>Battle of Gettysburg, history, Civil War, military, soldiers, North Carolina</t>
  </si>
  <si>
    <t>Emancipation, slavery, African Americans, history, Abraham Lincoln, Emancipation Proclamation</t>
  </si>
  <si>
    <t>Civil War, freedmen, African Americans, military, New Bern, Craven County, North Carolina, history</t>
  </si>
  <si>
    <t>blockade runners, trade, Civil War, Wilmington, North Carolina, history, Bermuda, Bahamas</t>
  </si>
  <si>
    <t>blockade runners, Wilmington, North Carolina, Civil War, history, military, Cape Fear River, women</t>
  </si>
  <si>
    <t>The Raleigh Standard protests conscription</t>
  </si>
  <si>
    <t>Civil War, history, military, battles, North Carolina, New Bern, Craven County</t>
  </si>
  <si>
    <t>history, battles, North Carolina, Elizabeth City, Pasquotank County, Civil War</t>
  </si>
  <si>
    <t>slavery, celebrations, antebellum, North Carolina, history, African Americans</t>
  </si>
  <si>
    <t>Person County, slavery, antebellum, North Carolina, slave narratives, history, James Curry</t>
  </si>
  <si>
    <t>Wake County, Raleigh, slavery, North Carolina, history, antebellum</t>
  </si>
  <si>
    <t>Harriet Jacobs, slave narratives, slavery, history, Edenton, Chowan County, North Carolina, antebellum, women, African Americans</t>
  </si>
  <si>
    <t>slavery, North Carolina, history, antebellum, slave narratives, African Americans</t>
  </si>
  <si>
    <t>slavery, Person County, antebellum, North Carolina, history, house slaves, James Curry, slave narratives, African Americans</t>
  </si>
  <si>
    <t>slavery, North Carolina, antebellum, history</t>
  </si>
  <si>
    <t>Paul Cameron, plantations, farming, business, history, antebellum, North Carolina</t>
  </si>
  <si>
    <t>Duncan Cameron, history, North Carolina, plantations, business, farming, antebellum</t>
  </si>
  <si>
    <t>Duncan Cameron, antebellum, North Carolina, farming, plantations, history, business</t>
  </si>
  <si>
    <t>Civil War, history, politics, secession, soldiers, military</t>
  </si>
  <si>
    <t>Henry Berrie Lowry, Lumbee, American Indians, Civil War, North Carolina, history, outdoor drama, Robeson County</t>
  </si>
  <si>
    <t>North Carolina, Ashe County, history, Civil War, deserters, soldiers, Unionists, Home Guards, conscription</t>
  </si>
  <si>
    <t>Civil War, secession, history, Abraham Lincoln, Confederate States of America, Fort Sumter</t>
  </si>
  <si>
    <t>history, United States, elections, Abraham Lincoln, John Brown, abolitionism, Civil War</t>
  </si>
  <si>
    <t>Hinton Helper, abolitionism, North Carolina, history, antebellum, slavery</t>
  </si>
  <si>
    <t>history, slavery, abolitionism, Hinton Helper, commerce, antebellum, North Carolina</t>
  </si>
  <si>
    <t>abolitionism, North Carolina, slavery, University of North Carolina, politics, history, Benjamin Hedrick</t>
  </si>
  <si>
    <t>elections, John C. Fremont, Benjamin Hedrick, history, North Carolina, abolitionism</t>
  </si>
  <si>
    <t>Kansas-Nebraska Act, Bleeding Kansas, Dred Scott decision, slavery, history, abolitionism, politics, westward expansion, antebellum</t>
  </si>
  <si>
    <t>Compromise of 1850, slavery, politics, westward expansion, history</t>
  </si>
  <si>
    <t>slavery, North Carolina, history, antebellum, legislation, manumission</t>
  </si>
  <si>
    <t>Salem, North Carolina, antebellum, history, segregation, African Americans</t>
  </si>
  <si>
    <t>Levi Coffin, Underground Railroad, history, North Carolina, antebellum, slavery, Fugitive Slave Act, abolitionism</t>
  </si>
  <si>
    <t>North Carolina, history, slavery, Quakers, abolitionism, Levi Coffin</t>
  </si>
  <si>
    <t>slavery, antebellum, North Carolina, history, law</t>
  </si>
  <si>
    <t>slavery, antebellum, North Carolina, history, society</t>
  </si>
  <si>
    <t>slavery, data analysis, median, mean, history, mathematics, statistics, antebellum, North Carolina, farming, demographics</t>
  </si>
  <si>
    <t>women, reform, charity, schools, labor, North Carolina, history</t>
  </si>
  <si>
    <t>mental illness, medicine, history, reform, Dorothea Dix, antebellum, North Carolina</t>
  </si>
  <si>
    <t>mental illness, medicine, history, North Carolina, antebellum, hospitals, Dorothea Dix, reform, Dorothea Dix Hospital</t>
  </si>
  <si>
    <t>government, law, criminal justice, reform, antebellum, North Carolina, history</t>
  </si>
  <si>
    <t>Wilmington and Weldon Railroad, North Carolina, history, railroads, transportation, mathematics</t>
  </si>
  <si>
    <t>Thomas Legion, Civil War, military, soldiers, American Indians, Cherokee, North Carolina, history</t>
  </si>
  <si>
    <t>Civil War, soldiers, military, history, African Americans</t>
  </si>
  <si>
    <t>railroads, transportation, history, North Carolina, antebellum, Wilmington and Weldon Railroad</t>
  </si>
  <si>
    <t>railroads, transportation, North Carolina, history, antebellum, business, economics, North Carolina Railroad</t>
  </si>
  <si>
    <t>railroads, transportation, North Carolina, history, antebellum, North Carolina Railroad</t>
  </si>
  <si>
    <t>Samuel Morse, telegraph, inventions, technology, history</t>
  </si>
  <si>
    <t>North Carolina, industry, textiles, history, antebellum, Alamance County</t>
  </si>
  <si>
    <t>Nissen Wagon Works, Salem, Forsyth County, North Carolina, industry, business, history, antebellum, transportation</t>
  </si>
  <si>
    <t>Thomas Day, furniture, industry, crafts, African Americans, history, antebellum, North Carolina, Caswell County</t>
  </si>
  <si>
    <t>labor, antebellum, North Carolina, history</t>
  </si>
  <si>
    <t>population, cities, urbanization, North Carolina, history, antebellum, demographics, geography</t>
  </si>
  <si>
    <t>Duncan Cameron, Orange County, North Carolina, history, antebellum, plantations, slavery, African Americans</t>
  </si>
  <si>
    <t>Andrew Jackson, Indian removal, American Indians, government, Cherokee, United States</t>
  </si>
  <si>
    <t>Cherokee, American Indians, literacy, North Carolina, history, language</t>
  </si>
  <si>
    <t>Trail of Tears, American Indians, Cherokee, history, North Carolina, Indian removal</t>
  </si>
  <si>
    <t>slave insurrections, African Americans, slavery</t>
  </si>
  <si>
    <t>abolition, slavery, slave insurrections, Wilmington, North Carolina, history, antebellum</t>
  </si>
  <si>
    <t>slavery, slave insurrections, Wilmington, New Hanover County, antebellum, North Carolina, history</t>
  </si>
  <si>
    <t>North Carolina, history, slave insurrections, slavery, newspapers</t>
  </si>
  <si>
    <t>slavery, history, newspapers, North Carolina, slave insurrections</t>
  </si>
  <si>
    <t>Harriet Jacobs, religion, slave narratives, slave insurrections, slavery, African Americans, antebellum</t>
  </si>
  <si>
    <t>turpentine, naval stores, Frederick Law Olmsted, pitch, pines, tar, antebellum, North Carolina, slaves, farming, forests, longleaf pine</t>
  </si>
  <si>
    <t>Civil War, secession, North Carolina, history, politics</t>
  </si>
  <si>
    <t>Fort Sumter, Charleston, South Carolina, Civil War, history, military, United States</t>
  </si>
  <si>
    <t>religion, history, North Carolina, letters, conversion, Second Great Awakening</t>
  </si>
  <si>
    <t>tobacco, farming, North Carolina, history, bright leaf tobacco</t>
  </si>
  <si>
    <t>George Higby Throop, North Carolina, diseases, medicine, history, antebellum, Outer Banks, Nags Head</t>
  </si>
  <si>
    <t>North Carolina, Bertie County, history, antebellum, George Higby Throop, daily life</t>
  </si>
  <si>
    <t>history, antebellum, honor</t>
  </si>
  <si>
    <t>women, history, antebellum, North Carolina, cult of domesticity</t>
  </si>
  <si>
    <t>North Carolina, history, diaries, antebellum, Sampson County, women</t>
  </si>
  <si>
    <t>plantations, antebellum, diaries, North Carolina, history, Richmond County</t>
  </si>
  <si>
    <t>North Carolina, history, farming, Cumberland County, daily life, diaries, antebellum</t>
  </si>
  <si>
    <t>slavery, mountains, North Carolina, history, antebellum, abolitionism</t>
  </si>
  <si>
    <t>slavery, North Carolina, Great Dismal Swamp, history, antebellum</t>
  </si>
  <si>
    <t>slavery, newspapers, advertising, history, antebellum, North Carolina</t>
  </si>
  <si>
    <t>law, race, slavery, history, antebellum, North Carolina, legislation, segregation</t>
  </si>
  <si>
    <t>North Carolina, antebellum, slavery, history, legislation, manumission</t>
  </si>
  <si>
    <t>transportation, Jefferson, Ashe County, North Carolina, Elisha Mitchell, mountains, geology, history</t>
  </si>
  <si>
    <t>Elisha Mitchell, geology, geography, mountains, North Carolina, Mount Mitchell, history, exploration</t>
  </si>
  <si>
    <t>canals, transportation, technology</t>
  </si>
  <si>
    <t>transportation, canals, rivers, Dismal Swamp Canal, North Carolina, history, Atlantic Intracoastal Waterway</t>
  </si>
  <si>
    <t>steamboats, transportation, North Carolina, history, inventions, technology</t>
  </si>
  <si>
    <t>history, North Carolina, industry, gold, mining, labor</t>
  </si>
  <si>
    <t>economy, North Carolina, history, gold, mints, money</t>
  </si>
  <si>
    <t>industry, gold, mining, North Carolina, history, Cabarrus County, North Carolina gold rush</t>
  </si>
  <si>
    <t>Cabarrus County, gold, North Carolina, North Carolina gold rush, industry, mining, history</t>
  </si>
  <si>
    <t>North Carolina, history, mining, industry, Cabarrus County, North Carolina gold rush, gold, immigration</t>
  </si>
  <si>
    <t>Rockingham County, history, North Carolina, education</t>
  </si>
  <si>
    <t>history, American Revolution, Articles of Confederation, government, United States</t>
  </si>
  <si>
    <t>American Revolution, Wilmington, North Carolina, history, women, Loyalists</t>
  </si>
  <si>
    <t>history, North Carolina, war, military, American Revolution, Loyalists, militia</t>
  </si>
  <si>
    <t>history, education, children, girls, New Garden Boarding School, Guilford College, North Carolina, Guilford County</t>
  </si>
  <si>
    <t>North Carolina, Constitution, history, reform, government</t>
  </si>
  <si>
    <t>North Carolina, history, antebellum, government, Constitution, voting</t>
  </si>
  <si>
    <t>education, antebellum, politics, reform, women, history, United States, Horace Mann, Elizabeth Cady Stanton, temperance</t>
  </si>
  <si>
    <t>Whig Party, Democratic Party, Federalist Party, Democratic-Republican Party, political parties, politics, government, reform, democracy, economics, banking, transportation, Andrew Jackson, North Carolina, United States, tariffs</t>
  </si>
  <si>
    <t>American Indians, Cherokee, Indian removal, history, North Carolina</t>
  </si>
  <si>
    <t>Trail of Tears, Indian removal, Cherokee, American Indians, soldiers, history, North Carolina</t>
  </si>
  <si>
    <t>American Indians, Cherokee, North Carolina, history, Indian removal</t>
  </si>
  <si>
    <t>Indian removal, Supreme Court, John Marshall, American Indians, history, United States</t>
  </si>
  <si>
    <t>Indian removal, government, legislation, history, American Indians, United States</t>
  </si>
  <si>
    <t>American Indians, Cherokee, Indian removal, North Carolina, history</t>
  </si>
  <si>
    <t>Archibald Murphey, Fayetteville, Cumberland County, North Carolina, history</t>
  </si>
  <si>
    <t>Archibald Murphey, politics, North Carolina, history</t>
  </si>
  <si>
    <t>North Carolina, history, politics, economy, transportation, government, antebellum, migration</t>
  </si>
  <si>
    <t>migration, North Carolina, history, demographics</t>
  </si>
  <si>
    <t>music, North Carolina, religion, shape-note music, Great Revival, history</t>
  </si>
  <si>
    <t>African Americans, biographies, history, North Carolina, religion, education, soldiers, American Revolution</t>
  </si>
  <si>
    <t>religion, conversion, slavery, women, history, African Americans, Methodist Church</t>
  </si>
  <si>
    <t>religion, slavery, African Americans, history, Christianity</t>
  </si>
  <si>
    <t>constitutions, North Carolina, history, government, Orange County, American Revolution, voting</t>
  </si>
  <si>
    <t>Declaration of Independence, rhetoric, social studies, American history, United States, history, civics, American Revolution, language arts, democracy, independence, arguments</t>
  </si>
  <si>
    <t>Halifax Resolves, Halifax, North Carolina, history, Halifax County, independence, American Revolution, government, politics, Provincial Congress</t>
  </si>
  <si>
    <t>slavery, slave insurrection, communication, African Americans, slaveholders, North Carolina, history, antebellum</t>
  </si>
  <si>
    <t>slave insurrections, Virginia, North Carolina, slavery, history, militia, black codes, antebellum, African Americans</t>
  </si>
  <si>
    <t>slavery, politics, government, Missouri Compromise, history, United States</t>
  </si>
  <si>
    <t>War of 1812, White House, history, Dolley Madison</t>
  </si>
  <si>
    <t>Washington, War of 1812, newspapers, war, history, military</t>
  </si>
  <si>
    <t>politics, history, War of 1812, war, Federalist Party, Democratic-Republican Party, newspapers, North Carolina</t>
  </si>
  <si>
    <t>history, politics, newspapers, War of 1812, North Carolina, war, Democratic-Republican Party, Federalist Party</t>
  </si>
  <si>
    <t>War of 1812, wars, Great Britain, military, United States, history, diplomacy</t>
  </si>
  <si>
    <t>Louisiana Purchase, westward expansion, United States, history, Thomas Jefferson</t>
  </si>
  <si>
    <t>Richard Dobbs Spaight, John Stanley, duels, North Carolina, history, honor</t>
  </si>
  <si>
    <t>Buncombe Turnpike, roads, transportation, Asheville, Buncombe County, James Smith</t>
  </si>
  <si>
    <t>"A capital in the wilderness"</t>
  </si>
  <si>
    <t>State of Franklin, North Carolina, frontier, politics, Tennessee, history</t>
  </si>
  <si>
    <t>United States, government, Constitution, Bill of Rights, history</t>
  </si>
  <si>
    <t>Constitution, North Carolina, history, politics, government</t>
  </si>
  <si>
    <t>Constitution, government, United States, North Carolina, history, William Davie</t>
  </si>
  <si>
    <t>United States, Constitution, history, government</t>
  </si>
  <si>
    <t>Constitution, history, Constitutional Convention, American Revolution, government</t>
  </si>
  <si>
    <t>government, American Revolution, history, Articles of Confederation, United States</t>
  </si>
  <si>
    <t>Chowan County, North Carolina, history, American Revolution, Committees of Safety, government, Wilmington, Pitt County, trade, industry</t>
  </si>
  <si>
    <t>history, politics, women, North Carolina, Edenton, Chowan County, political cartoons, satire, American Revolution</t>
  </si>
  <si>
    <t>North Carolina, Edenton, Chowan County, women, history, American Revolution, civil disobedience</t>
  </si>
  <si>
    <t>North Carolina, Continental Congress, history, politics, government, American Revolution, Intolerable Acts, civil disobedience, trade, Provincial Congress</t>
  </si>
  <si>
    <t>North Carolina, history, American Revolution, Stamp Act, civil disobedience, politics</t>
  </si>
  <si>
    <t>Battle of Guilford Courthouse, North Carolina, war, military, Nathaniel Greene, American Revolution, history</t>
  </si>
  <si>
    <t>education, children, North Carolina, history, antebellum</t>
  </si>
  <si>
    <t>education, Cherokee, Moravian, religion, North Carolina, history, American Indians</t>
  </si>
  <si>
    <t>education, college, University of North Carolina, history, North Carolina</t>
  </si>
  <si>
    <t>education, University of North Carolina, North Carolina, history</t>
  </si>
  <si>
    <t>history, motherhood, North Carolina, education, children, women</t>
  </si>
  <si>
    <t>education, newspapers, literacy, politics, history, North Carolina, Edgecombe County</t>
  </si>
  <si>
    <t>John Chavis, education, African Americans, history, North Carolina</t>
  </si>
  <si>
    <t>education, schools, North Carolina, history, children</t>
  </si>
  <si>
    <t>education, schools, wills, history, colonial, North Carolina, Beaufort, Carteret County</t>
  </si>
  <si>
    <t>George Washington, art, history, politics, North Carolina</t>
  </si>
  <si>
    <t>history, Archibald Murphey, North Carolina, commerce, internal improvements, transportation, politics</t>
  </si>
  <si>
    <t>history, North Carolina, education, government, schools, Archibald Murphey</t>
  </si>
  <si>
    <t>American Revolution, history, North Carolina, Cherokee Indians, Catawba Indians, American Indians, Rutherford Expedition</t>
  </si>
  <si>
    <t>North Carolina, history, American Revolution, government, voting</t>
  </si>
  <si>
    <t>riots, American Revolution, politics, history, North Carolina, class</t>
  </si>
  <si>
    <t>sermons, Quakers, courts, colonial, Herman Husband, religion, economics, militia, Regulators, history, North Carolina, civil disobedience, money, government</t>
  </si>
  <si>
    <t>colonial, history, North Carolina, Regulators, politics, civil disobedience</t>
  </si>
  <si>
    <t>colonial, courts, Regulators, history, North Carolina, civil disobedience, government</t>
  </si>
  <si>
    <t>Regulators, colonial, history, North Carolina, Batttle of Alamance, William Tryon</t>
  </si>
  <si>
    <t>colonial, Albany Plan of Union, history, government</t>
  </si>
  <si>
    <t>Albany Plan of Union, Benjamin Franklin, colonial, history, government</t>
  </si>
  <si>
    <t>history, French and Indian War, North Carolina, Fort Dobbs, Arthur Dobbs, frontier, Cherokee, American Indians, Rowan County</t>
  </si>
  <si>
    <t>French and Indian War, Seven Years War, American Indians, history, France, George Washington, colonial, England</t>
  </si>
  <si>
    <t>history, North Carolina, Halifax Resolves, American Revolution, Provincial Congress, politics, government, independence</t>
  </si>
  <si>
    <t>camp meetings, revivals, religion, North Carolina, history, Denver, Rowan County</t>
  </si>
  <si>
    <t>revivals, religion, North Carolina, history, Second Great Awakening</t>
  </si>
  <si>
    <t>religion, revivals, Second Great Awakening, history, Charles Grandison Finney</t>
  </si>
  <si>
    <t>antebellum, North Carolina, camp meeetings, Great Revival, religion</t>
  </si>
  <si>
    <t>religion, revivals, Second Great Awakening, circuit riders, history</t>
  </si>
  <si>
    <t>history, revivals, Second Great Awakening, religion, United States</t>
  </si>
  <si>
    <t>slavery, colonial, antebellum, North Carolina, history</t>
  </si>
  <si>
    <t>Eli Whitney, cotton gin, inventions, technology, farming, history</t>
  </si>
  <si>
    <t>farming, children, North Carolina, Tyrrell County, education, slavery</t>
  </si>
  <si>
    <t>Virginia, Thomas Jefferson, American Revolution, farming, industry, economy, history</t>
  </si>
  <si>
    <t>North Carolina, Georgia, frontier, Buncombe County, history</t>
  </si>
  <si>
    <t>Nathaniel Macon, politics, government, political parties, Federalist Party, Democratic-Republican Party, history, North Carolina, United States</t>
  </si>
  <si>
    <t>North Carolina, biographies, political history, history, Nathaniel Macon</t>
  </si>
  <si>
    <t>American Revolution, Loyalists, history, North Carolina, Surry County, Rowan County, Josiah Martin</t>
  </si>
  <si>
    <t>barter, money, inflation, mercantilism, exchange rates, tobacco, economic history, probate inventories, economics, colonial</t>
  </si>
  <si>
    <t>naval stores, longleaf pine savanna, industry, farming, forestry, shipping, tar, pitch, turpentine, colonial, North Carolina</t>
  </si>
  <si>
    <t>Janet Schaw, North Carolina, farming, plantations, colonial</t>
  </si>
  <si>
    <t>rice, farming, North Carolina, history, slavery, colonial, farming, crops, African Americans</t>
  </si>
  <si>
    <t>crops, colonial, American Indians, food, corn, history, North Carolina, farming, Mississippian Period</t>
  </si>
  <si>
    <t>North Carolina, counties, Piedmont, settlement, government, Granville District, history, colonial</t>
  </si>
  <si>
    <t>William Byrd II, Virginia, North Carolina, Great Dismal Swamp, settlement, American Indians, medicine, animals</t>
  </si>
  <si>
    <t>history, North Carolina, American Revolution, Stamp Act, civil disobedience, William Tryon, New Bern, Seven Years War, politics</t>
  </si>
  <si>
    <t>Rowan County, Salisbury, American Revolution, Nathaniel Greene, history, North Carolina, women</t>
  </si>
  <si>
    <t>women, American Revolution, Mary Slocumb, Benastre Tarleton, antebellum, North Carolina, Wayne County, history, stories</t>
  </si>
  <si>
    <t>Moravian, Salem, American Revolution, William Lenoir, Continental Army, military history, religion, North Carolina, history</t>
  </si>
  <si>
    <t>American Revolution, war, military, militia, history</t>
  </si>
  <si>
    <t>American Revolution, history, military, war, Battle of Cowpens, Battle of Kings Mountain, Battle of Guilford Courthouse, food, soldiers</t>
  </si>
  <si>
    <t>American Revolution, Cherokee, American Indians, history, North Carolina</t>
  </si>
  <si>
    <t>American Revolution, American Indians, Cherokee, history, North Carolina, Rutherford Expedition</t>
  </si>
  <si>
    <t>American Revolution, Rutherford Expedition, Cherokee, American Indians, history, North Carolina, militia, war</t>
  </si>
  <si>
    <t>American Indians, colonial, North Carolina, history, William Tryon, Cherokee</t>
  </si>
  <si>
    <t>North Carolina, William Tryon, politics, Regulators, petitions, Orange County, history</t>
  </si>
  <si>
    <t>Regulators, North Carolina, William Tryon, colonial, Edmund Fanning, history, politics, civil disobedience</t>
  </si>
  <si>
    <t>smallpox, Tuscarora, Tuscarora War, Yamasee War, North Carolina, South Carolina, American Indians, slavery, diseases, Catawba, Iroquois, history</t>
  </si>
  <si>
    <t>Christoph Von Graffenried, John Lawson, Tuscarora War, Tuscarora, American Indians, North Carolina, Edward Hyde, history</t>
  </si>
  <si>
    <t>Tuscarora War, Charleston, North Carolina, John Lawson, Tuscarora, American Indians, history</t>
  </si>
  <si>
    <t>Conestoga, Tuscarora, American Indians, Pennsylvania, North Carolina, history</t>
  </si>
  <si>
    <t>colonial, American Indians, history, North Carolina, Tuscarora, John Lawson, colonization</t>
  </si>
  <si>
    <t>livestock, land ownership, American Indians, Europeans, colonization, farming, North Carolina, history</t>
  </si>
  <si>
    <t>American Indians, history, John Lawson, North Carolina, Tuscarora, Tuscarora War, colonial</t>
  </si>
  <si>
    <t>Craven County, North Carolina, wills, colonial</t>
  </si>
  <si>
    <t>plantations, probate inventories, Craven County, North Carolina, slavery</t>
  </si>
  <si>
    <t>history, Mary Slocumb, American Revolution, women, legends</t>
  </si>
  <si>
    <t>history, American Revolution, Loyalists, North Carolina, war, battles, Flora MacDonald, Moores Creek National Battlefield, Highland Scots, Cumberland County</t>
  </si>
  <si>
    <t>American Revolution, slavery, African Americans, Lord Dunmore, war, Declaration of Independence</t>
  </si>
  <si>
    <t>African Americans, history, Virginia, North Carolina, American Revolution, war, slavery, Lord Dunmore</t>
  </si>
  <si>
    <t>American Revolution, slavery, history, North Carolina, African Americans, war, soldiers</t>
  </si>
  <si>
    <t>history, North Carolina, American Revolution, politics, government, Mecklenburg County, Charlotte, Scots-Irish, Presbyterians, Declaration of Independence, independence</t>
  </si>
  <si>
    <t>American Revolution, North Carolina, history, politics, Loyalists, war</t>
  </si>
  <si>
    <t>North Carolina, history, militia, military, American Revolution, Janet Schaw, politics, Committees of Safety, lynchings</t>
  </si>
  <si>
    <t>schools, North Carolina, history, education, colonial, children</t>
  </si>
  <si>
    <t>colonial, families, children, North Carolina, marriage, childbirth, orphans, gender roles</t>
  </si>
  <si>
    <t>colonial, marriage, slavery, North Carolina, divorce, African Americans</t>
  </si>
  <si>
    <t>feudalism, indentured servitude, slavery, North Carolina, South Carolina, Lords Proprietors, Fundamental Constitutions of Carolina, apprenticeship, government, voting, quitrents, headrights, colonial</t>
  </si>
  <si>
    <t>Fundamental Constitutions of Carolina, North Carolina, South Carolina, Lords Proprietors, government, feudalism, religious freedom</t>
  </si>
  <si>
    <t>North Carolina, history, colonization, advertising</t>
  </si>
  <si>
    <t>William Hilton, Cape Fear, John Lawson, North Carolina, American Indians, exploration</t>
  </si>
  <si>
    <t>North Carolina, Lords Proprietors, George Monck, Charles II, Duke of Albemarle, Earl of Clarendon, Edward Hyde, William Craven, John Berkeley, William Berkeley, Anthony Ashley-Cooper, Lord Ashley, George Carteret, John Colleton, Charles I, South Carolina</t>
  </si>
  <si>
    <t>Scotland, North Carolina, history, Highland Scots, immigration, colonial, culture</t>
  </si>
  <si>
    <t>history, American Revolution, Parliament, Stamp Act, Seven Years War, Boston Tea Party, Continental Congress, Currency Act, Townshend Acts, George III, politics, government</t>
  </si>
  <si>
    <t>American Indians, American Revolution, history, political history, geography, Proclamation of 1763, Quebec Act, Appalachia</t>
  </si>
  <si>
    <t>Regulators, Battle of Alamance, history, North Carolina, newspapers, William Tryon</t>
  </si>
  <si>
    <t>military, battles, North Carolina, history, colonial, Battle of Alamance, Alamance Battleground, Regulators, William Tryon, militia</t>
  </si>
  <si>
    <t>government, North Carolina, legislation, colonial, history, riots, Regulators</t>
  </si>
  <si>
    <t>North Carolina, Regulators, Orange County, Hillsborough, riots, Edmund Fanning, courts, colonial</t>
  </si>
  <si>
    <t>North Carolina, history, Tryon Palace, William Tryon, colonial, architecture, politics, economics</t>
  </si>
  <si>
    <t>music, Edmund Fanning, Regulators, popular culture, North Carolina, history, Rednap Howell</t>
  </si>
  <si>
    <t>Africa, West Africa, West Central Africa, Mali, Ghana, Songhai Empire, Volta Kingdoms, Asante Empire, Yoruba, Fon, Ibo, Kongo, slave trade, slavery, history, government, African Americans</t>
  </si>
  <si>
    <t>North Carolina, Lords Proprietors, South Carolina, George II, government, Granville District, colonial, England</t>
  </si>
  <si>
    <t>North Carolina, Roanoke, Outer Banks, Garden of Eden, Philip Amadas, Arthur Barlowe, American Indians, Roanoke Indians, exploration, history</t>
  </si>
  <si>
    <t>Roanoke, Croatan, North Carolina, Paul Green, Virginia Dare, Lumbee, history</t>
  </si>
  <si>
    <t>history, North Carolina, Virginia Dare, John White, Sir Walter Raleigh, American Indians, Philip Amadas, Arthur Barlowe, Roanoke Indians, colonial, exploration, Wingina, colonization, Roanoke</t>
  </si>
  <si>
    <t>North Carolina, England, Roanoke Island, work, social conditions, migration, history, colonization</t>
  </si>
  <si>
    <t>England, history, Elizabeth I, exploration, Protestant Reformation, Henry VIII, Church of England, Spain, Spanish Armada</t>
  </si>
  <si>
    <t>American Indians, exploration, history, Juan Pardo, North Carolina, South Carolina, Spain</t>
  </si>
  <si>
    <t>slavery, probate inventories, North Carolina, Tyrrell County, plantations, wills, colonial</t>
  </si>
  <si>
    <t>North Carolina, plantations, wills, colonial</t>
  </si>
  <si>
    <t>wills, North Carolina, colonial</t>
  </si>
  <si>
    <t>probate inventories, North Carolina, wills, colonial</t>
  </si>
  <si>
    <t>Valentine Bird, North Carolina, wills, probate inventories, colonial</t>
  </si>
  <si>
    <t>wills, probate inventories</t>
  </si>
  <si>
    <t>work, colonial, blacksmiths, North Carolina, history</t>
  </si>
  <si>
    <t>women, food, colonial, history, North Carolina, cooking, work</t>
  </si>
  <si>
    <t>maps, Edenton, North Carolina, colonial, daily life, towns, Chowan County, architecture</t>
  </si>
  <si>
    <t>George Whitefield, Great Awakening, religion, history, Nathan Cole, colonial, revivals</t>
  </si>
  <si>
    <t>newspapers, North Carolina Gazette, North Carolina, colonial</t>
  </si>
  <si>
    <t>children, families, religion, Benjamin Wadsworth, Puritans, colonial</t>
  </si>
  <si>
    <t>colonial, Bertie County, apprenticeship, indenture, orphans, North Carolina, history, children</t>
  </si>
  <si>
    <t>North Carolina, colonization, Lords Proprietors, legislation</t>
  </si>
  <si>
    <t>North Carolina, farming, American Indians, marriage, hunting, fishing, climate, tools, colonial, trade, women, gender roles</t>
  </si>
  <si>
    <t>colonial, North Carolina, Albemarle, Valentine Bird, Thomas Miller, John Culpeper, George Durant, government, Navigation Acts, rebellion, taxes, Lords Proprietors</t>
  </si>
  <si>
    <t>Cherokee, religion, American Indians, North Carolina, corn</t>
  </si>
  <si>
    <t>Meherrin, North Carolina, history, archaeology, American Indians, coastal plains, Algonkian, Tuscarora, Nottoway, Iroquoian, tools, Mississippian Period</t>
  </si>
  <si>
    <t>crops, Mississippian Period, Pisgah, Qualla, North Carolina, American Indians, corn, farming, archaeology, platform mounds, Appalachia</t>
  </si>
  <si>
    <t>North Carolina, American Indians, Piedmont, corn, Eno River, archaeology, Pee Dee, Town Creek Indian Mound, platform mounds, Mississippian Period, farming, crops</t>
  </si>
  <si>
    <t>archaeology, American Indians, North Carolina, Paleoindian, Archaic Period, Mississippian Period, Woodland period, culture, farming, tools</t>
  </si>
  <si>
    <t>archaeology, migration, extinctions, Kennewick Man, Clovis culture, Beringia, American Indians</t>
  </si>
  <si>
    <t>Moravian, North Carolina, Bethabara, Salem, livestock, diseases, trade, religion</t>
  </si>
  <si>
    <t>Moravian, Salem, North Carolina, settlement, Great Wagon Road</t>
  </si>
  <si>
    <t>transportation, Great Wagon Road, Pennsylvania, North Carolina, Virginia, settlement, Piedmont, maps</t>
  </si>
  <si>
    <t>African Americans, storytelling, Africa, slavery, Brer Rabbit, folktales</t>
  </si>
  <si>
    <t>slave trade, slavery, shipping, Middle Passage, Africa, West Africa, African Americans</t>
  </si>
  <si>
    <t>history, Venture Smith, slavery, slave trade, Guinea, Africa, West Africa, African Americans</t>
  </si>
  <si>
    <t>Olaudah Equiano, West Africa, Africa, Guinea, government, culture, farming, religion, Ibo, African Americans</t>
  </si>
  <si>
    <t>slavery, North Carolina, history, Middle Passage, Africa, plantations, Olaudah Equiano, slave trade, Stagville, African Americans</t>
  </si>
  <si>
    <t>Timbuktu, Leo Africanus, Africa, West Africa, daily life</t>
  </si>
  <si>
    <t>diseases, American Indians, Europe, smallpox, genocide, Columbian Exchange, biological warfare, inoculation, epidemics, history, epidemiology, North Carolina, colonization</t>
  </si>
  <si>
    <t>Columbian Exchange, diseases, crops, livestock, farming, smallpox, American Indians, corn</t>
  </si>
  <si>
    <t>livestock, slavery, American Indians, Columbian Exchange, Christopher Columbus, diseases, food, crops</t>
  </si>
  <si>
    <t>John White, Roanoke, Outer Banks, North Carolina, history</t>
  </si>
  <si>
    <t>North Carolina, Beringia, Paleoindian, American Indians, archaeology, ecology, Clovis culture</t>
  </si>
  <si>
    <t>creation, mythology, Yoruba, West Africa, Africa</t>
  </si>
  <si>
    <t>creation, Genesis, Bible, Garden of Eden, religion, mythology</t>
  </si>
  <si>
    <t>creation, mythology, Cherokee, American Indians</t>
  </si>
  <si>
    <t>mountains, natural history, geology, evolution, geologic time, paleontology, North Carolina, Appalachia, barrier islands, Uwharrie Mountains, fossils, Radiocarbon dating</t>
  </si>
  <si>
    <t>North Carolina, Piedmont, Blue Ridge Mountains, mountains, coastal plains, barrier islands, rivers, river basins, geology, ecology, climate, wetlands, Inner Coastal Plain, Outer Coastal Plain, eastern continental divide</t>
  </si>
  <si>
    <t>Era</t>
  </si>
  <si>
    <t>Chapter / Page</t>
  </si>
  <si>
    <t>Tags</t>
  </si>
  <si>
    <t>history, colonial, Quakers, religious freedom, government, North Carolina, Albemarle, George Fox, Thomas Cary, Edward Hyde</t>
  </si>
  <si>
    <t>pirates, Blackbeard, North Carolina, Ocracoke, England, colonial, Edward Teach</t>
  </si>
  <si>
    <t>American Indians, colonial, geography, history, North Carolina, Outer Banks, Roanoke Inlet, barrier islands, Hatteras Inlet, Ocracoke, Currituck Inlet, William Hilton, Albemarle Sound, Cape Fear</t>
  </si>
  <si>
    <t>North Carolina, Atlantic Ocean, pirates, Outer Banks, history, shipping, geography, hurricanes</t>
  </si>
  <si>
    <t>North Carolina, Quakers, religion, Puritans, immigration, religious freedom, George Fox, colonial, Anglican Church, gender roles</t>
  </si>
  <si>
    <t>colonization, Germany, immigration, North Carolina, Palatines, livestock, farming, colonial</t>
  </si>
  <si>
    <t>Switzerland, immigration, New Bern, North Carolina, history, colonization, colonial</t>
  </si>
  <si>
    <t>exploration, North Carolina, South Carolina, American Indians, Spain, Europe, history, Pedro Men√©ndez de Avil√©s, Juan Pardo</t>
  </si>
  <si>
    <t>North Carolina, South Carolina, Juan Pardo, Spain, American Indians, history, exploration, conquistadors, Guatari</t>
  </si>
  <si>
    <t>Hernando de Soto, history, Florida, North Carolina, exploration, archaeology, Mississippian Period, American Indians, Spain</t>
  </si>
  <si>
    <t>exploration, navigation, cartography, maps, Mercator projection, magnetic compass, latitude, longitude, clockmaking, Ferdinand Magellan, tools, history, Martin Waldesmuller, Pacific Ocean, North America, measurement, Giovanni da Verrazano, Northwest Passa</t>
  </si>
  <si>
    <t>Francisco Pizarro, Spain, New World, exploration, Reconquista, Christopher Columbus, Castile, Aragon, Portugal, trade, Columbian Exchange, Caribbean, Mexico, Tenochtitlan, slavery, smallpox, diseases, Hernando Cortes, Aztecs, South America, Incas, Moctezu</t>
  </si>
  <si>
    <t>archaeology, North Carolina, American Indians, excavations, Occaneechi, Radiocarbon dating</t>
  </si>
  <si>
    <t>Virginia, American Indians, history, Chesapeake Bay, colonial, diplomacy, Maryland, Powhatan, Piscataway, Nanticoke, colonization</t>
  </si>
  <si>
    <t>women‚Äôs work, American Indians, North Carolina, history, women, families, Cherokee, gender roles</t>
  </si>
  <si>
    <t>North Carolina, South Carolina, government, religious freedom, Lords Proprietors, feudalism, history, trade, England, Charles I, Charles II</t>
  </si>
  <si>
    <t>Lords Proprietors, North Carolina, Fundamental Constitutions of Carolina, colonial, Virginia, Albemarle, England, Charles II, Oliver Cromwell, South Carolina, history, indentured servitude, religious freedom, colonization</t>
  </si>
  <si>
    <t>broadsides, colonial, Virginia, migration</t>
  </si>
  <si>
    <t>Virginia, history, Jamestown, slavery, democracy, American Indians, Powhatan, diseases, indentured servitude, colonial, Virginia Company, Algonquin, tobacco, colonization</t>
  </si>
  <si>
    <t>American Indians, history, ecology, prairies, environment, forests, High Rock Lake, North Carolina, Piedmont</t>
  </si>
  <si>
    <t>smallpox, diseases, inoculation, vaccination, history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</si>
</sst>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12"/>
      <name val="Verdana"/>
      <family val="0"/>
    </font>
    <font>
      <b/>
      <sz val="10"/>
      <name val="Verdana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rnnc.org/nchistory/" TargetMode="External" /><Relationship Id="rId2" Type="http://schemas.openxmlformats.org/officeDocument/2006/relationships/hyperlink" Target="http://www.learnnc.org/lp/editions/nchist-twoworlds/" TargetMode="External" /><Relationship Id="rId3" Type="http://schemas.openxmlformats.org/officeDocument/2006/relationships/hyperlink" Target="http://www.learnnc.org/lp/editions/nchist-colonial/" TargetMode="External" /><Relationship Id="rId4" Type="http://schemas.openxmlformats.org/officeDocument/2006/relationships/hyperlink" Target="http://www.learnnc.org/lp/editions/nchist-revolution/" TargetMode="External" /><Relationship Id="rId5" Type="http://schemas.openxmlformats.org/officeDocument/2006/relationships/hyperlink" Target="http://www.learnnc.org/lp/editions/nchist-newnation/" TargetMode="External" /><Relationship Id="rId6" Type="http://schemas.openxmlformats.org/officeDocument/2006/relationships/hyperlink" Target="http://www.learnnc.org/lp/editions/nchist-antebellum/" TargetMode="External" /><Relationship Id="rId7" Type="http://schemas.openxmlformats.org/officeDocument/2006/relationships/hyperlink" Target="http://www.learnnc.org/lp/editions/nchist-civilwar/" TargetMode="External" /><Relationship Id="rId8" Type="http://schemas.openxmlformats.org/officeDocument/2006/relationships/hyperlink" Target="http://www.learnnc.org/lp/editions/nchist-newsouth/" TargetMode="External" /><Relationship Id="rId9" Type="http://schemas.openxmlformats.org/officeDocument/2006/relationships/hyperlink" Target="http://www.learnnc.org/lp/editions/nchist-newcentury/" TargetMode="External" /><Relationship Id="rId10" Type="http://schemas.openxmlformats.org/officeDocument/2006/relationships/hyperlink" Target="http://www.learnnc.org/lp/editions/nchist-worldwar/" TargetMode="External" /><Relationship Id="rId11" Type="http://schemas.openxmlformats.org/officeDocument/2006/relationships/hyperlink" Target="http://www.learnnc.org/lp/editions/nchist-postwar/" TargetMode="External" /><Relationship Id="rId12" Type="http://schemas.openxmlformats.org/officeDocument/2006/relationships/hyperlink" Target="http://www.learnnc.org/lp/editions/nchist-recen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rnnc.org/lp/editions/nchist-twoworlds/1.0" TargetMode="External" /><Relationship Id="rId2" Type="http://schemas.openxmlformats.org/officeDocument/2006/relationships/hyperlink" Target="http://www.learnnc.org/lp/editions/nchist-twoworlds/2.0" TargetMode="External" /><Relationship Id="rId3" Type="http://schemas.openxmlformats.org/officeDocument/2006/relationships/hyperlink" Target="http://www.learnnc.org/lp/editions/nchist-twoworlds/3.0" TargetMode="External" /><Relationship Id="rId4" Type="http://schemas.openxmlformats.org/officeDocument/2006/relationships/hyperlink" Target="http://www.learnnc.org/lp/editions/nchist-twoworlds/4.0" TargetMode="External" /><Relationship Id="rId5" Type="http://schemas.openxmlformats.org/officeDocument/2006/relationships/hyperlink" Target="http://www.learnnc.org/lp/editions/nchist-twoworlds/5.0" TargetMode="External" /><Relationship Id="rId6" Type="http://schemas.openxmlformats.org/officeDocument/2006/relationships/hyperlink" Target="http://www.learnnc.org/lp/editions/nchist-colonial/1.0" TargetMode="External" /><Relationship Id="rId7" Type="http://schemas.openxmlformats.org/officeDocument/2006/relationships/hyperlink" Target="http://www.learnnc.org/lp/editions/nchist-colonial/2.0" TargetMode="External" /><Relationship Id="rId8" Type="http://schemas.openxmlformats.org/officeDocument/2006/relationships/hyperlink" Target="http://www.learnnc.org/lp/editions/nchist-colonial/3.0" TargetMode="External" /><Relationship Id="rId9" Type="http://schemas.openxmlformats.org/officeDocument/2006/relationships/hyperlink" Target="http://www.learnnc.org/lp/editions/nchist-colonial/4.0" TargetMode="External" /><Relationship Id="rId10" Type="http://schemas.openxmlformats.org/officeDocument/2006/relationships/hyperlink" Target="http://www.learnnc.org/lp/editions/nchist-colonial/5.0" TargetMode="External" /><Relationship Id="rId11" Type="http://schemas.openxmlformats.org/officeDocument/2006/relationships/hyperlink" Target="http://www.learnnc.org/lp/editions/nchist-colonial/6.0" TargetMode="External" /><Relationship Id="rId12" Type="http://schemas.openxmlformats.org/officeDocument/2006/relationships/hyperlink" Target="http://www.learnnc.org/lp/editions/nchist-colonial/7.0" TargetMode="External" /><Relationship Id="rId13" Type="http://schemas.openxmlformats.org/officeDocument/2006/relationships/hyperlink" Target="http://www.learnnc.org/lp/editions/nchist-colonial/8.0" TargetMode="External" /><Relationship Id="rId14" Type="http://schemas.openxmlformats.org/officeDocument/2006/relationships/hyperlink" Target="http://www.learnnc.org/lp/editions/nchist-revolution/1.0" TargetMode="External" /><Relationship Id="rId15" Type="http://schemas.openxmlformats.org/officeDocument/2006/relationships/hyperlink" Target="http://www.learnnc.org/lp/editions/nchist-revolution/2.0" TargetMode="External" /><Relationship Id="rId16" Type="http://schemas.openxmlformats.org/officeDocument/2006/relationships/hyperlink" Target="http://www.learnnc.org/lp/editions/nchist-revolution/3.0" TargetMode="External" /><Relationship Id="rId17" Type="http://schemas.openxmlformats.org/officeDocument/2006/relationships/hyperlink" Target="http://www.learnnc.org/lp/editions/nchist-revolution/4.0" TargetMode="External" /><Relationship Id="rId18" Type="http://schemas.openxmlformats.org/officeDocument/2006/relationships/hyperlink" Target="http://www.learnnc.org/lp/editions/nchist-revolution/5.0" TargetMode="External" /><Relationship Id="rId19" Type="http://schemas.openxmlformats.org/officeDocument/2006/relationships/hyperlink" Target="http://www.learnnc.org/lp/editions/nchist-revolution/6.0" TargetMode="External" /><Relationship Id="rId20" Type="http://schemas.openxmlformats.org/officeDocument/2006/relationships/hyperlink" Target="http://www.learnnc.org/lp/editions/nchist-newnation/1.0" TargetMode="External" /><Relationship Id="rId21" Type="http://schemas.openxmlformats.org/officeDocument/2006/relationships/hyperlink" Target="http://www.learnnc.org/lp/editions/nchist-newnation/2.0" TargetMode="External" /><Relationship Id="rId22" Type="http://schemas.openxmlformats.org/officeDocument/2006/relationships/hyperlink" Target="http://www.learnnc.org/lp/editions/nchist-newnation/3.0" TargetMode="External" /><Relationship Id="rId23" Type="http://schemas.openxmlformats.org/officeDocument/2006/relationships/hyperlink" Target="http://www.learnnc.org/lp/editions/nchist-newnation/4.0" TargetMode="External" /><Relationship Id="rId24" Type="http://schemas.openxmlformats.org/officeDocument/2006/relationships/hyperlink" Target="http://www.learnnc.org/lp/editions/nchist-newnation/5.0" TargetMode="External" /><Relationship Id="rId25" Type="http://schemas.openxmlformats.org/officeDocument/2006/relationships/hyperlink" Target="http://www.learnnc.org/lp/editions/nchist-newnation/6.0" TargetMode="External" /><Relationship Id="rId26" Type="http://schemas.openxmlformats.org/officeDocument/2006/relationships/hyperlink" Target="http://www.learnnc.org/lp/editions/nchist-newnation/7.0" TargetMode="External" /><Relationship Id="rId27" Type="http://schemas.openxmlformats.org/officeDocument/2006/relationships/hyperlink" Target="http://www.learnnc.org/lp/editions/nchist-newnation/8.0" TargetMode="External" /><Relationship Id="rId28" Type="http://schemas.openxmlformats.org/officeDocument/2006/relationships/hyperlink" Target="http://www.learnnc.org/lp/editions/nchist-newnation/9.0" TargetMode="External" /><Relationship Id="rId29" Type="http://schemas.openxmlformats.org/officeDocument/2006/relationships/hyperlink" Target="http://www.learnnc.org/lp/editions/nchist-newnation/10.0" TargetMode="External" /><Relationship Id="rId30" Type="http://schemas.openxmlformats.org/officeDocument/2006/relationships/hyperlink" Target="http://www.learnnc.org/lp/editions/nchist-newnation/11.0" TargetMode="External" /><Relationship Id="rId31" Type="http://schemas.openxmlformats.org/officeDocument/2006/relationships/hyperlink" Target="http://www.learnnc.org/lp/editions/nchist-antebellum/1.0" TargetMode="External" /><Relationship Id="rId32" Type="http://schemas.openxmlformats.org/officeDocument/2006/relationships/hyperlink" Target="http://www.learnnc.org/lp/editions/nchist-antebellum/2.0" TargetMode="External" /><Relationship Id="rId33" Type="http://schemas.openxmlformats.org/officeDocument/2006/relationships/hyperlink" Target="http://www.learnnc.org/lp/editions/nchist-antebellum/3.0" TargetMode="External" /><Relationship Id="rId34" Type="http://schemas.openxmlformats.org/officeDocument/2006/relationships/hyperlink" Target="http://www.learnnc.org/lp/editions/nchist-antebellum/4.0" TargetMode="External" /><Relationship Id="rId35" Type="http://schemas.openxmlformats.org/officeDocument/2006/relationships/hyperlink" Target="http://www.learnnc.org/lp/editions/nchist-antebellum/5.0" TargetMode="External" /><Relationship Id="rId36" Type="http://schemas.openxmlformats.org/officeDocument/2006/relationships/hyperlink" Target="http://www.learnnc.org/lp/editions/nchist-antebellum/6.0" TargetMode="External" /><Relationship Id="rId37" Type="http://schemas.openxmlformats.org/officeDocument/2006/relationships/hyperlink" Target="http://www.learnnc.org/lp/editions/nchist-antebellum/7.0" TargetMode="External" /><Relationship Id="rId38" Type="http://schemas.openxmlformats.org/officeDocument/2006/relationships/hyperlink" Target="http://www.learnnc.org/lp/editions/nchist-civilwar/1.0" TargetMode="External" /><Relationship Id="rId39" Type="http://schemas.openxmlformats.org/officeDocument/2006/relationships/hyperlink" Target="http://www.learnnc.org/lp/editions/nchist-civilwar/2.0" TargetMode="External" /><Relationship Id="rId40" Type="http://schemas.openxmlformats.org/officeDocument/2006/relationships/hyperlink" Target="http://www.learnnc.org/lp/editions/nchist-civilwar/3.0" TargetMode="External" /><Relationship Id="rId41" Type="http://schemas.openxmlformats.org/officeDocument/2006/relationships/hyperlink" Target="http://www.learnnc.org/lp/editions/nchist-civilwar/4.0" TargetMode="External" /><Relationship Id="rId42" Type="http://schemas.openxmlformats.org/officeDocument/2006/relationships/hyperlink" Target="http://www.learnnc.org/lp/editions/nchist-civilwar/5.0" TargetMode="External" /><Relationship Id="rId43" Type="http://schemas.openxmlformats.org/officeDocument/2006/relationships/hyperlink" Target="http://www.learnnc.org/lp/editions/nchist-civilwar/6.0" TargetMode="External" /><Relationship Id="rId44" Type="http://schemas.openxmlformats.org/officeDocument/2006/relationships/hyperlink" Target="http://www.learnnc.org/lp/editions/nchist-civilwar/7.0" TargetMode="External" /><Relationship Id="rId45" Type="http://schemas.openxmlformats.org/officeDocument/2006/relationships/hyperlink" Target="http://www.learnnc.org/lp/editions/nchist-civilwar/8.0" TargetMode="External" /><Relationship Id="rId46" Type="http://schemas.openxmlformats.org/officeDocument/2006/relationships/hyperlink" Target="http://www.learnnc.org/lp/editions/nchist-civilwar/9.0" TargetMode="External" /><Relationship Id="rId47" Type="http://schemas.openxmlformats.org/officeDocument/2006/relationships/hyperlink" Target="http://www.learnnc.org/lp/editions/nchist-civilwar/10.0" TargetMode="External" /><Relationship Id="rId48" Type="http://schemas.openxmlformats.org/officeDocument/2006/relationships/hyperlink" Target="http://www.learnnc.org/lp/editions/nchist-newsouth/1.0" TargetMode="External" /><Relationship Id="rId49" Type="http://schemas.openxmlformats.org/officeDocument/2006/relationships/hyperlink" Target="http://www.learnnc.org/lp/editions/nchist-newsouth/2.0" TargetMode="External" /><Relationship Id="rId50" Type="http://schemas.openxmlformats.org/officeDocument/2006/relationships/hyperlink" Target="http://www.learnnc.org/lp/editions/nchist-newsouth/3.0" TargetMode="External" /><Relationship Id="rId51" Type="http://schemas.openxmlformats.org/officeDocument/2006/relationships/hyperlink" Target="http://www.learnnc.org/lp/editions/nchist-newsouth/4.0" TargetMode="External" /><Relationship Id="rId52" Type="http://schemas.openxmlformats.org/officeDocument/2006/relationships/hyperlink" Target="http://www.learnnc.org/lp/editions/nchist-newsouth/5.0" TargetMode="External" /><Relationship Id="rId53" Type="http://schemas.openxmlformats.org/officeDocument/2006/relationships/hyperlink" Target="http://www.learnnc.org/lp/editions/nchist-newsouth/6.0" TargetMode="External" /><Relationship Id="rId54" Type="http://schemas.openxmlformats.org/officeDocument/2006/relationships/hyperlink" Target="http://www.learnnc.org/lp/editions/nchist-newsouth/7.0" TargetMode="External" /><Relationship Id="rId55" Type="http://schemas.openxmlformats.org/officeDocument/2006/relationships/hyperlink" Target="http://www.learnnc.org/lp/editions/nchist-newsouth/8.0" TargetMode="External" /><Relationship Id="rId56" Type="http://schemas.openxmlformats.org/officeDocument/2006/relationships/hyperlink" Target="http://www.learnnc.org/lp/editions/nchist-newcentury/1.0" TargetMode="External" /><Relationship Id="rId57" Type="http://schemas.openxmlformats.org/officeDocument/2006/relationships/hyperlink" Target="http://www.learnnc.org/lp/editions/nchist-newcentury/2.0" TargetMode="External" /><Relationship Id="rId58" Type="http://schemas.openxmlformats.org/officeDocument/2006/relationships/hyperlink" Target="http://www.learnnc.org/lp/editions/nchist-newcentury/3.0" TargetMode="External" /><Relationship Id="rId59" Type="http://schemas.openxmlformats.org/officeDocument/2006/relationships/hyperlink" Target="http://www.learnnc.org/lp/editions/nchist-newcentury/4.0" TargetMode="External" /><Relationship Id="rId60" Type="http://schemas.openxmlformats.org/officeDocument/2006/relationships/hyperlink" Target="http://www.learnnc.org/lp/editions/nchist-newcentury/5.0" TargetMode="External" /><Relationship Id="rId61" Type="http://schemas.openxmlformats.org/officeDocument/2006/relationships/hyperlink" Target="http://www.learnnc.org/lp/editions/nchist-newcentury/6.0" TargetMode="External" /><Relationship Id="rId62" Type="http://schemas.openxmlformats.org/officeDocument/2006/relationships/hyperlink" Target="http://www.learnnc.org/lp/editions/nchist-newcentury/7.0" TargetMode="External" /><Relationship Id="rId63" Type="http://schemas.openxmlformats.org/officeDocument/2006/relationships/hyperlink" Target="http://www.learnnc.org/lp/editions/nchist-newcentury/8.0" TargetMode="External" /><Relationship Id="rId64" Type="http://schemas.openxmlformats.org/officeDocument/2006/relationships/hyperlink" Target="http://www.learnnc.org/lp/editions/nchist-worldwar/1.0" TargetMode="External" /><Relationship Id="rId65" Type="http://schemas.openxmlformats.org/officeDocument/2006/relationships/hyperlink" Target="http://www.learnnc.org/lp/editions/nchist-worldwar/2.0" TargetMode="External" /><Relationship Id="rId66" Type="http://schemas.openxmlformats.org/officeDocument/2006/relationships/hyperlink" Target="http://www.learnnc.org/lp/editions/nchist-worldwar/3.0" TargetMode="External" /><Relationship Id="rId67" Type="http://schemas.openxmlformats.org/officeDocument/2006/relationships/hyperlink" Target="http://www.learnnc.org/lp/editions/nchist-worldwar/4.0" TargetMode="External" /><Relationship Id="rId68" Type="http://schemas.openxmlformats.org/officeDocument/2006/relationships/hyperlink" Target="http://www.learnnc.org/lp/editions/nchist-worldwar/5.0" TargetMode="External" /><Relationship Id="rId69" Type="http://schemas.openxmlformats.org/officeDocument/2006/relationships/hyperlink" Target="http://www.learnnc.org/lp/editions/nchist-worldwar/6.0" TargetMode="External" /><Relationship Id="rId70" Type="http://schemas.openxmlformats.org/officeDocument/2006/relationships/hyperlink" Target="http://www.learnnc.org/lp/editions/nchist-worldwar/7.0" TargetMode="External" /><Relationship Id="rId71" Type="http://schemas.openxmlformats.org/officeDocument/2006/relationships/hyperlink" Target="http://www.learnnc.org/lp/editions/nchist-worldwar/8.0" TargetMode="External" /><Relationship Id="rId72" Type="http://schemas.openxmlformats.org/officeDocument/2006/relationships/hyperlink" Target="http://www.learnnc.org/lp/editions/nchist-worldwar/9.0" TargetMode="External" /><Relationship Id="rId73" Type="http://schemas.openxmlformats.org/officeDocument/2006/relationships/hyperlink" Target="http://www.learnnc.org/lp/editions/nchist-postwar/1.0" TargetMode="External" /><Relationship Id="rId74" Type="http://schemas.openxmlformats.org/officeDocument/2006/relationships/hyperlink" Target="http://www.learnnc.org/lp/editions/nchist-postwar/2.0" TargetMode="External" /><Relationship Id="rId75" Type="http://schemas.openxmlformats.org/officeDocument/2006/relationships/hyperlink" Target="http://www.learnnc.org/lp/editions/nchist-postwar/3.0" TargetMode="External" /><Relationship Id="rId76" Type="http://schemas.openxmlformats.org/officeDocument/2006/relationships/hyperlink" Target="http://www.learnnc.org/lp/editions/nchist-postwar/4.0" TargetMode="External" /><Relationship Id="rId77" Type="http://schemas.openxmlformats.org/officeDocument/2006/relationships/hyperlink" Target="http://www.learnnc.org/lp/editions/nchist-postwar/5.0" TargetMode="External" /><Relationship Id="rId78" Type="http://schemas.openxmlformats.org/officeDocument/2006/relationships/hyperlink" Target="http://www.learnnc.org/lp/editions/nchist-postwar/6.0" TargetMode="External" /><Relationship Id="rId79" Type="http://schemas.openxmlformats.org/officeDocument/2006/relationships/hyperlink" Target="http://www.learnnc.org/lp/editions/nchist-postwar/7.0" TargetMode="External" /><Relationship Id="rId80" Type="http://schemas.openxmlformats.org/officeDocument/2006/relationships/hyperlink" Target="http://www.learnnc.org/lp/editions/nchist-postwar/8.0" TargetMode="External" /><Relationship Id="rId81" Type="http://schemas.openxmlformats.org/officeDocument/2006/relationships/hyperlink" Target="http://www.learnnc.org/lp/editions/nchist-postwar/9.0" TargetMode="External" /><Relationship Id="rId82" Type="http://schemas.openxmlformats.org/officeDocument/2006/relationships/hyperlink" Target="http://www.learnnc.org/lp/editions/nchist-recent/1.0" TargetMode="External" /><Relationship Id="rId83" Type="http://schemas.openxmlformats.org/officeDocument/2006/relationships/hyperlink" Target="http://www.learnnc.org/lp/editions/nchist-recent/2.0" TargetMode="External" /><Relationship Id="rId84" Type="http://schemas.openxmlformats.org/officeDocument/2006/relationships/hyperlink" Target="http://www.learnnc.org/lp/editions/nchist-recent/3.0" TargetMode="External" /><Relationship Id="rId85" Type="http://schemas.openxmlformats.org/officeDocument/2006/relationships/hyperlink" Target="http://www.learnnc.org/lp/editions/nchist-recent/4.0" TargetMode="External" /><Relationship Id="rId86" Type="http://schemas.openxmlformats.org/officeDocument/2006/relationships/hyperlink" Target="http://www.learnnc.org/lp/editions/nchist-recent/5.0" TargetMode="External" /><Relationship Id="rId87" Type="http://schemas.openxmlformats.org/officeDocument/2006/relationships/hyperlink" Target="http://www.learnnc.org/lp/editions/nchist-recent/6.0" TargetMode="External" /><Relationship Id="rId88" Type="http://schemas.openxmlformats.org/officeDocument/2006/relationships/comments" Target="../comments2.xml" /><Relationship Id="rId8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="150" zoomScaleNormal="150" zoomScalePageLayoutView="0" workbookViewId="0" topLeftCell="B1">
      <selection activeCell="C5" sqref="C5"/>
    </sheetView>
  </sheetViews>
  <sheetFormatPr defaultColWidth="11.57421875" defaultRowHeight="12.75"/>
  <cols>
    <col min="1" max="1" width="8.28125" style="0" customWidth="1"/>
    <col min="2" max="2" width="26.00390625" style="0" customWidth="1"/>
    <col min="3" max="3" width="40.140625" style="0" customWidth="1"/>
    <col min="4" max="4" width="23.140625" style="1" customWidth="1"/>
  </cols>
  <sheetData>
    <row r="1" ht="12">
      <c r="C1" s="2" t="s">
        <v>118</v>
      </c>
    </row>
    <row r="3" spans="1:4" ht="12">
      <c r="A3" s="3"/>
      <c r="B3" s="3" t="s">
        <v>119</v>
      </c>
      <c r="C3" s="3" t="s">
        <v>120</v>
      </c>
      <c r="D3" s="3" t="s">
        <v>121</v>
      </c>
    </row>
    <row r="4" spans="2:4" ht="12">
      <c r="B4" s="2" t="s">
        <v>122</v>
      </c>
      <c r="D4" s="1" t="s">
        <v>123</v>
      </c>
    </row>
    <row r="5" spans="2:3" ht="12">
      <c r="B5" s="2"/>
      <c r="C5" s="7" t="s">
        <v>124</v>
      </c>
    </row>
    <row r="6" ht="12">
      <c r="C6" s="7" t="s">
        <v>125</v>
      </c>
    </row>
    <row r="7" ht="12">
      <c r="C7" s="7" t="s">
        <v>126</v>
      </c>
    </row>
    <row r="8" ht="12">
      <c r="C8" s="7" t="s">
        <v>127</v>
      </c>
    </row>
    <row r="9" ht="12">
      <c r="C9" s="7" t="s">
        <v>128</v>
      </c>
    </row>
    <row r="11" spans="2:3" ht="12">
      <c r="B11" s="2" t="s">
        <v>129</v>
      </c>
      <c r="C11" s="7" t="s">
        <v>130</v>
      </c>
    </row>
    <row r="12" spans="3:4" ht="12">
      <c r="C12" s="7" t="s">
        <v>132</v>
      </c>
      <c r="D12" s="1" t="s">
        <v>131</v>
      </c>
    </row>
    <row r="13" ht="12">
      <c r="C13" s="7" t="s">
        <v>21</v>
      </c>
    </row>
    <row r="14" ht="12">
      <c r="C14" s="7" t="s">
        <v>22</v>
      </c>
    </row>
    <row r="15" ht="12">
      <c r="C15" s="7" t="s">
        <v>23</v>
      </c>
    </row>
    <row r="16" ht="12">
      <c r="C16" s="7" t="s">
        <v>24</v>
      </c>
    </row>
    <row r="17" ht="12">
      <c r="C17" s="7" t="s">
        <v>25</v>
      </c>
    </row>
    <row r="18" ht="12">
      <c r="C18" s="7" t="s">
        <v>152</v>
      </c>
    </row>
    <row r="20" spans="2:4" ht="12">
      <c r="B20" s="2" t="s">
        <v>153</v>
      </c>
      <c r="C20" s="7" t="s">
        <v>154</v>
      </c>
      <c r="D20" s="1" t="s">
        <v>123</v>
      </c>
    </row>
    <row r="21" ht="12">
      <c r="C21" s="7" t="s">
        <v>155</v>
      </c>
    </row>
    <row r="22" ht="12">
      <c r="C22" s="7" t="s">
        <v>156</v>
      </c>
    </row>
    <row r="23" ht="12">
      <c r="C23" s="7" t="s">
        <v>157</v>
      </c>
    </row>
    <row r="24" ht="12">
      <c r="C24" s="7" t="s">
        <v>158</v>
      </c>
    </row>
    <row r="25" ht="12">
      <c r="C25" s="7" t="s">
        <v>159</v>
      </c>
    </row>
    <row r="27" spans="2:4" ht="12">
      <c r="B27" s="2" t="s">
        <v>160</v>
      </c>
      <c r="C27" s="7" t="s">
        <v>161</v>
      </c>
      <c r="D27" s="1" t="s">
        <v>131</v>
      </c>
    </row>
    <row r="28" ht="12">
      <c r="C28" s="7" t="s">
        <v>162</v>
      </c>
    </row>
    <row r="29" ht="12">
      <c r="C29" s="7" t="s">
        <v>163</v>
      </c>
    </row>
    <row r="30" ht="12">
      <c r="C30" s="7" t="s">
        <v>164</v>
      </c>
    </row>
    <row r="31" ht="12">
      <c r="C31" s="7" t="s">
        <v>165</v>
      </c>
    </row>
    <row r="32" ht="12">
      <c r="C32" s="7" t="s">
        <v>166</v>
      </c>
    </row>
    <row r="33" ht="12">
      <c r="C33" s="7" t="s">
        <v>167</v>
      </c>
    </row>
    <row r="34" ht="12">
      <c r="C34" s="7" t="s">
        <v>168</v>
      </c>
    </row>
    <row r="35" ht="12">
      <c r="C35" s="7" t="s">
        <v>169</v>
      </c>
    </row>
    <row r="36" ht="12">
      <c r="C36" s="7" t="s">
        <v>170</v>
      </c>
    </row>
    <row r="37" ht="12">
      <c r="C37" s="7" t="s">
        <v>171</v>
      </c>
    </row>
    <row r="39" spans="2:4" ht="12">
      <c r="B39" s="2" t="s">
        <v>172</v>
      </c>
      <c r="C39" s="7" t="s">
        <v>173</v>
      </c>
      <c r="D39" s="1" t="s">
        <v>123</v>
      </c>
    </row>
    <row r="40" ht="12">
      <c r="C40" s="7" t="s">
        <v>174</v>
      </c>
    </row>
    <row r="41" ht="12">
      <c r="C41" s="7" t="s">
        <v>175</v>
      </c>
    </row>
    <row r="42" ht="12">
      <c r="C42" s="7" t="s">
        <v>176</v>
      </c>
    </row>
    <row r="43" ht="12">
      <c r="C43" s="7" t="s">
        <v>177</v>
      </c>
    </row>
    <row r="44" ht="12">
      <c r="C44" s="7" t="s">
        <v>178</v>
      </c>
    </row>
    <row r="45" ht="12">
      <c r="C45" s="7" t="s">
        <v>179</v>
      </c>
    </row>
    <row r="47" spans="2:4" ht="12">
      <c r="B47" s="2" t="s">
        <v>180</v>
      </c>
      <c r="C47" s="7" t="s">
        <v>181</v>
      </c>
      <c r="D47" s="1" t="s">
        <v>123</v>
      </c>
    </row>
    <row r="48" ht="12">
      <c r="C48" s="7" t="s">
        <v>182</v>
      </c>
    </row>
    <row r="49" ht="12">
      <c r="C49" s="7" t="s">
        <v>183</v>
      </c>
    </row>
    <row r="50" ht="12">
      <c r="C50" s="7" t="s">
        <v>184</v>
      </c>
    </row>
    <row r="51" ht="12">
      <c r="C51" s="7" t="s">
        <v>185</v>
      </c>
    </row>
    <row r="52" ht="12">
      <c r="C52" s="7" t="s">
        <v>186</v>
      </c>
    </row>
    <row r="53" ht="12">
      <c r="C53" s="7" t="s">
        <v>187</v>
      </c>
    </row>
    <row r="54" ht="12">
      <c r="C54" s="7" t="s">
        <v>68</v>
      </c>
    </row>
    <row r="55" ht="12">
      <c r="C55" s="7" t="s">
        <v>69</v>
      </c>
    </row>
    <row r="56" ht="12">
      <c r="C56" s="7" t="s">
        <v>70</v>
      </c>
    </row>
    <row r="58" spans="2:4" ht="12">
      <c r="B58" s="2" t="s">
        <v>71</v>
      </c>
      <c r="C58" s="7" t="s">
        <v>72</v>
      </c>
      <c r="D58" s="1" t="s">
        <v>131</v>
      </c>
    </row>
    <row r="59" ht="12">
      <c r="C59" s="7" t="s">
        <v>73</v>
      </c>
    </row>
    <row r="60" ht="12">
      <c r="C60" s="7" t="s">
        <v>74</v>
      </c>
    </row>
    <row r="61" ht="12">
      <c r="C61" s="7" t="s">
        <v>75</v>
      </c>
    </row>
    <row r="62" ht="12">
      <c r="C62" s="7" t="s">
        <v>76</v>
      </c>
    </row>
    <row r="63" ht="12">
      <c r="C63" s="7" t="s">
        <v>77</v>
      </c>
    </row>
    <row r="64" ht="12">
      <c r="C64" s="7" t="s">
        <v>78</v>
      </c>
    </row>
    <row r="65" ht="12">
      <c r="C65" s="7" t="s">
        <v>79</v>
      </c>
    </row>
    <row r="67" spans="2:4" ht="12">
      <c r="B67" s="2" t="s">
        <v>80</v>
      </c>
      <c r="C67" s="7" t="s">
        <v>177</v>
      </c>
      <c r="D67" s="1" t="s">
        <v>123</v>
      </c>
    </row>
    <row r="68" ht="12">
      <c r="C68" s="7" t="s">
        <v>81</v>
      </c>
    </row>
    <row r="69" ht="12">
      <c r="C69" s="7" t="s">
        <v>82</v>
      </c>
    </row>
    <row r="70" ht="12">
      <c r="C70" s="7" t="s">
        <v>83</v>
      </c>
    </row>
    <row r="71" ht="12">
      <c r="C71" s="7" t="s">
        <v>84</v>
      </c>
    </row>
    <row r="72" ht="12">
      <c r="C72" s="7" t="s">
        <v>28</v>
      </c>
    </row>
    <row r="73" ht="12">
      <c r="C73" s="7" t="s">
        <v>29</v>
      </c>
    </row>
    <row r="74" ht="12">
      <c r="C74" s="7" t="s">
        <v>30</v>
      </c>
    </row>
    <row r="76" spans="2:4" ht="12">
      <c r="B76" s="2" t="s">
        <v>31</v>
      </c>
      <c r="C76" s="7" t="s">
        <v>32</v>
      </c>
      <c r="D76" s="1" t="s">
        <v>131</v>
      </c>
    </row>
    <row r="77" ht="12">
      <c r="C77" s="7" t="s">
        <v>14</v>
      </c>
    </row>
    <row r="78" ht="12">
      <c r="C78" s="7" t="s">
        <v>4</v>
      </c>
    </row>
    <row r="79" ht="12">
      <c r="C79" s="7" t="s">
        <v>33</v>
      </c>
    </row>
    <row r="80" ht="12">
      <c r="C80" s="7" t="s">
        <v>34</v>
      </c>
    </row>
    <row r="81" ht="12">
      <c r="C81" s="7" t="s">
        <v>35</v>
      </c>
    </row>
    <row r="82" ht="12">
      <c r="C82" s="7" t="s">
        <v>36</v>
      </c>
    </row>
    <row r="83" ht="12">
      <c r="C83" s="7" t="s">
        <v>37</v>
      </c>
    </row>
    <row r="84" ht="12">
      <c r="C84" s="7" t="s">
        <v>38</v>
      </c>
    </row>
    <row r="86" spans="2:4" ht="12">
      <c r="B86" s="2" t="s">
        <v>39</v>
      </c>
      <c r="C86" s="7" t="s">
        <v>40</v>
      </c>
      <c r="D86" s="1" t="s">
        <v>123</v>
      </c>
    </row>
    <row r="87" ht="12">
      <c r="C87" s="7" t="s">
        <v>41</v>
      </c>
    </row>
    <row r="88" ht="12">
      <c r="C88" s="7" t="s">
        <v>42</v>
      </c>
    </row>
    <row r="89" ht="12">
      <c r="C89" s="7" t="s">
        <v>43</v>
      </c>
    </row>
    <row r="90" ht="12">
      <c r="C90" s="7" t="s">
        <v>44</v>
      </c>
    </row>
    <row r="91" ht="12">
      <c r="C91" s="7" t="s">
        <v>198</v>
      </c>
    </row>
    <row r="92" ht="12">
      <c r="C92" s="7" t="s">
        <v>100</v>
      </c>
    </row>
    <row r="93" ht="12">
      <c r="C93" s="7" t="s">
        <v>101</v>
      </c>
    </row>
    <row r="94" ht="12">
      <c r="C94" s="7" t="s">
        <v>102</v>
      </c>
    </row>
    <row r="96" spans="2:4" ht="12">
      <c r="B96" s="2" t="s">
        <v>103</v>
      </c>
      <c r="C96" s="7" t="s">
        <v>105</v>
      </c>
      <c r="D96" s="1" t="s">
        <v>104</v>
      </c>
    </row>
    <row r="97" ht="12">
      <c r="C97" s="7" t="s">
        <v>106</v>
      </c>
    </row>
    <row r="98" ht="12">
      <c r="C98" s="7" t="s">
        <v>107</v>
      </c>
    </row>
    <row r="99" ht="12">
      <c r="C99" s="7" t="s">
        <v>108</v>
      </c>
    </row>
    <row r="100" ht="12">
      <c r="C100" s="7" t="s">
        <v>109</v>
      </c>
    </row>
    <row r="101" ht="12">
      <c r="C101" s="7" t="s">
        <v>110</v>
      </c>
    </row>
    <row r="102" ht="12">
      <c r="C102" s="4" t="s">
        <v>111</v>
      </c>
    </row>
  </sheetData>
  <sheetProtection/>
  <hyperlinks>
    <hyperlink ref="C1" r:id="rId1" display="NC Digital Textbook"/>
    <hyperlink ref="B4" r:id="rId2" display="Precolonial (to 1600)"/>
    <hyperlink ref="C8" location="From_England_to_America" display="From England to America"/>
    <hyperlink ref="C9" location="Contact_and_Consequences" display="Contact and Consequences"/>
    <hyperlink ref="B11" r:id="rId3" display="Colonial (1600-1763)"/>
    <hyperlink ref="C11" location="Planting_a_Colony" display="Planting A Colony"/>
    <hyperlink ref="C12" location="Settling_the_Coastal_Plain" display="Settling the Coastal Plain"/>
    <hyperlink ref="C13" location="The_Tuscarora_War_and_Cary_s_Rebellion" display="The Tuscarora War and Cary's Rebellion"/>
    <hyperlink ref="C14" location="From_Africa_to_America" display="From Africa to America"/>
    <hyperlink ref="C15" location="Settling_the_Piedmont" display="Settling the Piedmont"/>
    <hyperlink ref="C16" location="Daily_Life_and_Work" display="Daily Life and Work"/>
    <hyperlink ref="C17" location="Material_Culture__Exploring_Wills___Inventories" display="Material Culture: Exploring Wills &amp; Inventories"/>
    <hyperlink ref="C18" location="The_French_and_Indian_War" display="The French and Indian War"/>
    <hyperlink ref="B20" r:id="rId4" display="Revolution (1763-1789)"/>
    <hyperlink ref="C20" location="The_Regulators" display="The Regulators"/>
    <hyperlink ref="C21" location="Resistance_and_Revolution" display="Resistance and Revolution"/>
    <hyperlink ref="C22" location="War_and_independence" display="War and Independence"/>
    <hyperlink ref="C23" location="The_Rutherford_Expedition" display="The Rutherford Expedition"/>
    <hyperlink ref="C24" location="The_War_in_the_South" display="The War in the South"/>
    <hyperlink ref="C25" location="A_new_national_government" display="A New National Government"/>
    <hyperlink ref="B27" r:id="rId5" display="Early National (1789-1836)"/>
    <hyperlink ref="C27" location="Creating_a_State" display="Creating a State"/>
    <hyperlink ref="C28" location="An_Agricultural_State" display="An Agricultural State"/>
    <hyperlink ref="C29" location="ENRevival" display="ENRevival"/>
    <hyperlink ref="C30" location="The_Rip_Van_Winkle_State" display="The Rip Van Winkle State"/>
    <hyperlink ref="C31" location="ENEducation" display="ENEducation"/>
    <hyperlink ref="C32" location="Gold_Rush" display="Gold Rush"/>
    <hyperlink ref="C33" location="Traveling_the_State" display="Traveling the State"/>
    <hyperlink ref="C34" location="State_and_National_Politics" display="State and National Politics"/>
    <hyperlink ref="C35" location="Nat_Turner_s_Rebellion" display="Nat Turner's Rebellion"/>
    <hyperlink ref="C36" location="Cherokee_Removal_and_the_Trail_of_Tears" display="Cherokee Removal and the Trail of Tears"/>
    <hyperlink ref="C37" location="ENReform" display="ENReform"/>
    <hyperlink ref="B39" r:id="rId6" display="Antebellum (1836-1860)"/>
    <hyperlink ref="C39" location="A_Slave_State" display="A Slave State"/>
    <hyperlink ref="C40" location="Farms_and_Plantations" display="Farms and Plantations"/>
    <hyperlink ref="C41" location="Life_in_Slavery" display="Life in Slavery"/>
    <hyperlink ref="C42" location="Business_and_Industry" display="Business and Industry"/>
    <hyperlink ref="C43" location="Technology_and_Transportation" display="Technology and Transportation"/>
    <hyperlink ref="C44" location="Music_and_the_Arts" display="Music and the Arts"/>
    <hyperlink ref="C45" location="Towards_Secession" display="Towards Secession"/>
    <hyperlink ref="B47" r:id="rId7" display="Civil War (1860-1876)"/>
    <hyperlink ref="C47" location="CWSeccession" display="CWSeccession"/>
    <hyperlink ref="C48" location="The_War_Begins__1861" display="The War Begins, 1861"/>
    <hyperlink ref="C49" location="The_Burnside_Expedition__1862" display="The Burnside Expedition, 1862"/>
    <hyperlink ref="C50" location="The_War_Continues__1862_1864" display="The War Continues, 1862-1864"/>
    <hyperlink ref="C51" location="A_Soldier_s_Life" display="A Soldier's Life"/>
    <hyperlink ref="C52" location="The_Home_Front" display="The Home Front"/>
    <hyperlink ref="C53" location="The_War_Comes_to_an_End__1864_1865" display="The War Comes to an End, 1864-1865"/>
    <hyperlink ref="C54" location="CWFreedom" display="CWFreedom"/>
    <hyperlink ref="C55" location="CWReconstruction" display="Reconstruction"/>
    <hyperlink ref="C56" location="Redemption__and_the_End_of_Reconstruction" display="&quot;Redemption&quot; and the End of Reconstruction"/>
    <hyperlink ref="B58" r:id="rId8" display="New South (1876-1900)"/>
    <hyperlink ref="C58" location="Changes_in_Agriculture" display="Changes in Agriculture"/>
    <hyperlink ref="C59" location="Cities_and_Industry" display="Cities and Industry"/>
    <hyperlink ref="C60" location="Factories_and_Mill_Villages" display="Factories and Mill Villages"/>
    <hyperlink ref="C61" location="Education_and_Opportunity" display="Education and Opportunity"/>
    <hyperlink ref="C62" location="Life_in_the_Gilded_Age" display="Life in the Gilded Age"/>
    <hyperlink ref="C63" location="North_Carolina_in_an_American_Empire" display="North Carolina in an American Empire"/>
    <hyperlink ref="C64" location="Politics_and_Populism" display="Politics and Populism"/>
    <hyperlink ref="C65" location="_1898_and_White_Supremacy" display="1898 and White Supremacy"/>
    <hyperlink ref="B67" r:id="rId9" display="Early 20th Century (1900-1929)"/>
    <hyperlink ref="C67" location="Technology_and_Transportation2" display="Technology and Transportation"/>
    <hyperlink ref="C68" location="The_Progressive_Era" display="The Progressive Era"/>
    <hyperlink ref="C69" location="World_War_I" display="World War I"/>
    <hyperlink ref="C70" location="Women_s_Suffrage" display="Women's Suffrage"/>
    <hyperlink ref="C71" location="Jim_Crow_and_Black_Wall_Street" display="Jim Crow and Black Wall Street"/>
    <hyperlink ref="C72" location="The_Roaring_Twenties" display="The Roaring Twenties"/>
    <hyperlink ref="C73" location="Industry_and_Labor" display="Industry and Labor"/>
    <hyperlink ref="C74" location="The_Gastonia_Strke" display="The Gastonia Strike"/>
    <hyperlink ref="B76" r:id="rId10" display="Depression &amp; War (1929-1945)"/>
    <hyperlink ref="C76" location="Understanding_the_Great_Depression" display="Understanding the Great Depression"/>
    <hyperlink ref="C77" location="Relief__Recovery__and_Reform" display="Relief, Recover, and Reform"/>
    <hyperlink ref="C78" location="Life_During_the_Great_Depression" display="Life During the Depression"/>
    <hyperlink ref="C79" location="War_Begins" display="War Begins"/>
    <hyperlink ref="C80" location="Fighting_the_War" display="Fighting the War"/>
    <hyperlink ref="C81" location="The_Soldier_s_Experience" display="The Soldier's Experience"/>
    <hyperlink ref="C82" location="The_War_at_Home" display="The War at Home"/>
    <hyperlink ref="C83" location="Feed_a_Fighter" display="Feed a Fighter"/>
    <hyperlink ref="C84" location="Victory__and_After" display="Victory--and After"/>
    <hyperlink ref="B86" r:id="rId11" display="Postwar (1945-1975)"/>
    <hyperlink ref="C86" location="The_Cold_War_Begins" display="The Cold War Begins"/>
    <hyperlink ref="C87" location="Postwar_Life" display="Postwar Life"/>
    <hyperlink ref="C88" location="The_Struggle_for_Civil_Rights__1946_1959" display="The Struggle for Civil Rights, 1946-1959"/>
    <hyperlink ref="C89" location="School_Desegregation" display="School Desegregation"/>
    <hyperlink ref="C90" location="Achieving_Civil_Rights__1960_1980" display="Achieving Civil Rights, 1960-1965"/>
    <hyperlink ref="C91" location="Protest__Change__and_Backlash__The_1960s" display="Protest, Change, and Backlash: The 1960s"/>
    <hyperlink ref="C92" location="The_Vietnam_War" display="The Vietnam War"/>
    <hyperlink ref="C93" location="The_Limits_of_Change__The_1970s" display="The Limits of Change: The 1970s"/>
    <hyperlink ref="C94" location="A_Lifetime_of_Change" display="A Lifetime of Change"/>
    <hyperlink ref="B96" r:id="rId12" display="Recent (1975-2010)"/>
    <hyperlink ref="C96" location="The_National_Scene" display="The National Scene"/>
    <hyperlink ref="C97" location="Politics__Personalities__and_Issues" display="Politics, Personalities, and Issues"/>
    <hyperlink ref="C98" location="The_Changing_Economy" display="The Changing Economy"/>
    <hyperlink ref="C99" location="The_Environment" display="The Environment"/>
    <hyperlink ref="C100" location="Hurricane_Floyd" display="Hurricane Floyd"/>
    <hyperlink ref="C101" location="New_North_Carolinians" display="New North Carolinians"/>
    <hyperlink ref="C7" location="Spanish_Exploration" display="Spanish Exploration"/>
    <hyperlink ref="C5" location="The_Land" display="The Land"/>
    <hyperlink ref="C6" location="Native_Carolinians" display="Native Carolinian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9"/>
  <sheetViews>
    <sheetView zoomScale="150" zoomScaleNormal="150" zoomScalePageLayoutView="0" workbookViewId="0" topLeftCell="A4">
      <selection activeCell="B7" sqref="B7:B12"/>
    </sheetView>
  </sheetViews>
  <sheetFormatPr defaultColWidth="11.57421875" defaultRowHeight="12.75"/>
  <cols>
    <col min="1" max="1" width="20.7109375" style="0" customWidth="1"/>
    <col min="2" max="2" width="93.00390625" style="0" customWidth="1"/>
    <col min="3" max="3" width="7.00390625" style="0" customWidth="1"/>
    <col min="4" max="4" width="19.00390625" style="0" customWidth="1"/>
  </cols>
  <sheetData>
    <row r="1" ht="12.75">
      <c r="A1" t="s">
        <v>112</v>
      </c>
    </row>
    <row r="2" ht="12.75">
      <c r="A2" t="s">
        <v>113</v>
      </c>
    </row>
    <row r="3" ht="12.75">
      <c r="A3" t="s">
        <v>114</v>
      </c>
    </row>
    <row r="5" spans="1:5" s="8" customFormat="1" ht="12.75">
      <c r="A5" s="8" t="s">
        <v>908</v>
      </c>
      <c r="B5" s="8" t="s">
        <v>909</v>
      </c>
      <c r="C5" s="8" t="s">
        <v>115</v>
      </c>
      <c r="D5" s="8" t="s">
        <v>121</v>
      </c>
      <c r="E5" s="8" t="s">
        <v>910</v>
      </c>
    </row>
    <row r="6" spans="1:4" ht="12.75">
      <c r="A6" t="s">
        <v>122</v>
      </c>
      <c r="D6" t="s">
        <v>123</v>
      </c>
    </row>
    <row r="7" ht="12.75">
      <c r="B7" s="5" t="s">
        <v>124</v>
      </c>
    </row>
    <row r="8" spans="2:5" ht="12.75">
      <c r="B8" s="6" t="str">
        <f>HYPERLINK("http://www.learnnc.org/pages/1670","Natural diversity")</f>
        <v>Natural diversity</v>
      </c>
      <c r="E8" t="s">
        <v>907</v>
      </c>
    </row>
    <row r="9" spans="2:5" ht="12.75">
      <c r="B9" s="6" t="str">
        <f>HYPERLINK("http://www.learnnc.org/pages/1671","The natural history of North Carolina")</f>
        <v>The natural history of North Carolina</v>
      </c>
      <c r="E9" t="s">
        <v>906</v>
      </c>
    </row>
    <row r="10" spans="2:5" ht="12.75">
      <c r="B10" s="6" t="str">
        <f>HYPERLINK("http://www.learnnc.org/pages/1672","How the world was made")</f>
        <v>How the world was made</v>
      </c>
      <c r="E10" t="s">
        <v>905</v>
      </c>
    </row>
    <row r="11" spans="2:5" ht="12.75">
      <c r="B11" s="6" t="str">
        <f>HYPERLINK("http://www.learnnc.org/pages/1673","The creation and fall of man, from Genesis")</f>
        <v>The creation and fall of man, from Genesis</v>
      </c>
      <c r="E11" t="s">
        <v>904</v>
      </c>
    </row>
    <row r="12" spans="2:5" ht="12.75">
      <c r="B12" s="6" t="str">
        <f>HYPERLINK("http://www.learnnc.org/pages/1845","The golden chain")</f>
        <v>The golden chain</v>
      </c>
      <c r="E12" t="s">
        <v>903</v>
      </c>
    </row>
    <row r="13" ht="12.75">
      <c r="B13" s="5" t="s">
        <v>125</v>
      </c>
    </row>
    <row r="14" spans="2:5" ht="12.75">
      <c r="B14" s="6" t="str">
        <f>HYPERLINK("http://www.learnnc.org/pages/1675","First peoples")</f>
        <v>First peoples</v>
      </c>
      <c r="E14" t="s">
        <v>902</v>
      </c>
    </row>
    <row r="15" spans="2:5" ht="12.75">
      <c r="B15" s="6" t="str">
        <f>HYPERLINK("http://www.learnnc.org/pages/1867","The mystery of the first Americans")</f>
        <v>The mystery of the first Americans</v>
      </c>
      <c r="E15" t="s">
        <v>888</v>
      </c>
    </row>
    <row r="16" spans="2:5" ht="12.75">
      <c r="B16" s="6" t="str">
        <f>HYPERLINK("http://www.learnnc.org/pages/1674","Shadows of a people")</f>
        <v>Shadows of a people</v>
      </c>
      <c r="E16" t="s">
        <v>887</v>
      </c>
    </row>
    <row r="17" spans="2:5" ht="12.75">
      <c r="B17" s="6" t="str">
        <f>HYPERLINK("http://www.learnnc.org/pages/2643","Peoples of the Piedmont")</f>
        <v>Peoples of the Piedmont</v>
      </c>
      <c r="E17" t="s">
        <v>886</v>
      </c>
    </row>
    <row r="18" spans="2:5" ht="12.75">
      <c r="B18" s="6" t="str">
        <f>HYPERLINK("http://www.learnnc.org/pages/2644","Peoples of the mountains")</f>
        <v>Peoples of the mountains</v>
      </c>
      <c r="E18" t="s">
        <v>885</v>
      </c>
    </row>
    <row r="19" spans="2:5" ht="12.75">
      <c r="B19" s="6" t="str">
        <f>HYPERLINK("http://www.learnnc.org/pages/2642","Peoples of the Coastal Plain")</f>
        <v>Peoples of the Coastal Plain</v>
      </c>
      <c r="E19" t="s">
        <v>884</v>
      </c>
    </row>
    <row r="20" spans="2:5" ht="12.75">
      <c r="B20" s="6" t="str">
        <f>HYPERLINK("http://www.learnnc.org/pages/1839","Maintaining balance: The religious world of the Cherokees")</f>
        <v>Maintaining balance: The religious world of the Cherokees</v>
      </c>
      <c r="C20" t="s">
        <v>116</v>
      </c>
      <c r="E20" t="s">
        <v>883</v>
      </c>
    </row>
    <row r="21" spans="2:5" ht="12.75">
      <c r="B21" s="6" t="str">
        <f>HYPERLINK("http://www.learnnc.org/pages/1882","Cherokee women")</f>
        <v>Cherokee women</v>
      </c>
      <c r="E21" t="s">
        <v>925</v>
      </c>
    </row>
    <row r="22" spans="2:5" ht="12.75">
      <c r="B22" s="6" t="str">
        <f>HYPERLINK("http://www.learnnc.org/pages/1821","Native peoples of the Chesapeake region")</f>
        <v>Native peoples of the Chesapeake region</v>
      </c>
      <c r="C22" t="s">
        <v>117</v>
      </c>
      <c r="E22" t="s">
        <v>924</v>
      </c>
    </row>
    <row r="23" spans="2:5" ht="12.75">
      <c r="B23" s="6" t="str">
        <f>HYPERLINK("http://www.learnnc.org/pages/1874","The importance of one simple plant")</f>
        <v>The importance of one simple plant</v>
      </c>
      <c r="C23" t="s">
        <v>117</v>
      </c>
      <c r="E23" t="s">
        <v>810</v>
      </c>
    </row>
    <row r="24" spans="2:5" ht="12.75">
      <c r="B24" s="6" t="str">
        <f>HYPERLINK("http://www.learnnc.org/pages/1854","The process of archaeology")</f>
        <v>The process of archaeology</v>
      </c>
      <c r="C24" t="s">
        <v>117</v>
      </c>
      <c r="E24" t="s">
        <v>923</v>
      </c>
    </row>
    <row r="25" ht="12">
      <c r="B25" s="5" t="s">
        <v>126</v>
      </c>
    </row>
    <row r="26" spans="2:5" ht="12.75">
      <c r="B26" s="6" t="str">
        <f>HYPERLINK("http://www.learnnc.org/pages/1677","Spain and America: From Reconquest to Conquest")</f>
        <v>Spain and America: From Reconquest to Conquest</v>
      </c>
      <c r="E26" t="s">
        <v>922</v>
      </c>
    </row>
    <row r="27" spans="2:5" ht="12.75">
      <c r="B27" s="6" t="str">
        <f>HYPERLINK("http://www.learnnc.org/pages/1688","Where am I? Mapping a New World")</f>
        <v>Where am I? Mapping a New World</v>
      </c>
      <c r="C27" t="s">
        <v>116</v>
      </c>
      <c r="E27" t="s">
        <v>921</v>
      </c>
    </row>
    <row r="28" spans="2:5" ht="12.75">
      <c r="B28" s="6" t="str">
        <f>HYPERLINK("http://www.learnnc.org/pages/1694","The De Soto expedition")</f>
        <v>The De Soto expedition</v>
      </c>
      <c r="E28" t="s">
        <v>920</v>
      </c>
    </row>
    <row r="29" spans="2:5" ht="12.75">
      <c r="B29" s="6" t="str">
        <f>HYPERLINK("http://www.learnnc.org/pages/1678","Juan Pardo, the Indians of Guatari, and first contact")</f>
        <v>Juan Pardo, the Indians of Guatari, and first contact</v>
      </c>
      <c r="C29" t="s">
        <v>116</v>
      </c>
      <c r="E29" t="s">
        <v>919</v>
      </c>
    </row>
    <row r="30" spans="2:5" ht="12.75">
      <c r="B30" s="6" t="str">
        <f>HYPERLINK("http://www.learnnc.org/pages/1680","Spanish had many reasons for Pardo expedition")</f>
        <v>Spanish had many reasons for Pardo expedition</v>
      </c>
      <c r="E30" t="s">
        <v>918</v>
      </c>
    </row>
    <row r="31" spans="2:5" ht="12.75">
      <c r="B31" s="6" t="str">
        <f>HYPERLINK("http://www.learnnc.org/pages/1681","Spanish empire failed to conquer Southeast")</f>
        <v>Spanish empire failed to conquer Southeast</v>
      </c>
      <c r="E31" t="s">
        <v>866</v>
      </c>
    </row>
    <row r="32" ht="12">
      <c r="B32" s="5" t="s">
        <v>127</v>
      </c>
    </row>
    <row r="33" spans="2:5" ht="12.75">
      <c r="B33" s="6" t="str">
        <f>HYPERLINK("http://www.learnnc.org/pages/1872","England's flowering")</f>
        <v>England's flowering</v>
      </c>
      <c r="E33" t="s">
        <v>865</v>
      </c>
    </row>
    <row r="34" spans="2:5" ht="12.75">
      <c r="B34" s="6" t="str">
        <f>HYPERLINK("http://www.learnnc.org/pages/1849","Merrie olde England?")</f>
        <v>Merrie olde England?</v>
      </c>
      <c r="E34" t="s">
        <v>864</v>
      </c>
    </row>
    <row r="35" spans="2:5" ht="12.75">
      <c r="B35" s="6" t="str">
        <f>HYPERLINK("http://www.learnnc.org/pages/1638","Fort Raleigh and the Lost Colony")</f>
        <v>Fort Raleigh and the Lost Colony</v>
      </c>
      <c r="E35" t="s">
        <v>863</v>
      </c>
    </row>
    <row r="36" spans="2:5" ht="12.75">
      <c r="B36" s="6" t="str">
        <f>HYPERLINK("http://www.learnnc.org/pages/1835","The search for the Lost Colony")</f>
        <v>The search for the Lost Colony</v>
      </c>
      <c r="E36" t="s">
        <v>862</v>
      </c>
    </row>
    <row r="37" spans="2:5" ht="12.75">
      <c r="B37" s="6" t="str">
        <f>HYPERLINK("http://www.learnnc.org/pages/1846","Amadas and Barlowe explore the Outer Banks")</f>
        <v>Amadas and Barlowe explore the Outer Banks</v>
      </c>
      <c r="C37" t="s">
        <v>141</v>
      </c>
      <c r="E37" t="s">
        <v>861</v>
      </c>
    </row>
    <row r="38" spans="2:5" ht="12.75">
      <c r="B38" s="6" t="str">
        <f>HYPERLINK("http://www.learnnc.org/pages/1847","John White searches for the colonists")</f>
        <v>John White searches for the colonists</v>
      </c>
      <c r="C38" t="s">
        <v>142</v>
      </c>
      <c r="E38" t="s">
        <v>901</v>
      </c>
    </row>
    <row r="39" ht="12">
      <c r="B39" s="5" t="s">
        <v>128</v>
      </c>
    </row>
    <row r="40" spans="2:5" ht="12.75">
      <c r="B40" s="6" t="str">
        <f>HYPERLINK("http://www.learnnc.org/pages/1866","The Columbian Exchange")</f>
        <v>The Columbian Exchange</v>
      </c>
      <c r="E40" t="s">
        <v>900</v>
      </c>
    </row>
    <row r="41" spans="2:5" ht="12.75">
      <c r="B41" s="6" t="str">
        <f>HYPERLINK("http://www.learnnc.org/pages/1690","The Columbian Exchange at a glance")</f>
        <v>The Columbian Exchange at a glance</v>
      </c>
      <c r="E41" t="s">
        <v>899</v>
      </c>
    </row>
    <row r="42" spans="2:5" ht="12.75">
      <c r="B42" s="6" t="str">
        <f>HYPERLINK("http://www.learnnc.org/pages/1689","Disease and catastrophe")</f>
        <v>Disease and catastrophe</v>
      </c>
      <c r="E42" t="s">
        <v>898</v>
      </c>
    </row>
    <row r="43" spans="2:5" ht="12.75">
      <c r="B43" s="6" t="str">
        <f>HYPERLINK("http://www.learnnc.org/pages/1696","Smallpox")</f>
        <v>Smallpox</v>
      </c>
      <c r="E43" t="s">
        <v>931</v>
      </c>
    </row>
    <row r="44" spans="2:5" ht="12.75">
      <c r="B44" s="6" t="str">
        <f>HYPERLINK("http://www.learnnc.org/pages/1683","The lost landscape of the Piedmont")</f>
        <v>The lost landscape of the Piedmont</v>
      </c>
      <c r="C44" t="s">
        <v>116</v>
      </c>
      <c r="E44" t="s">
        <v>930</v>
      </c>
    </row>
    <row r="45" spans="1:4" ht="12.75">
      <c r="A45" t="s">
        <v>129</v>
      </c>
      <c r="B45" s="6"/>
      <c r="D45" t="s">
        <v>131</v>
      </c>
    </row>
    <row r="46" ht="12">
      <c r="B46" s="5" t="s">
        <v>143</v>
      </c>
    </row>
    <row r="47" spans="2:5" ht="12.75">
      <c r="B47" s="6" t="str">
        <f>HYPERLINK("http://www.learnnc.org/pages/2029","The founding of Virginia")</f>
        <v>The founding of Virginia</v>
      </c>
      <c r="E47" t="s">
        <v>929</v>
      </c>
    </row>
    <row r="48" spans="2:5" ht="12.75">
      <c r="B48" s="6" t="str">
        <f>HYPERLINK("http://www.learnnc.org/pages/5338","Supplies for Virginia colonists, 1622")</f>
        <v>Supplies for Virginia colonists, 1622</v>
      </c>
      <c r="C48" t="s">
        <v>144</v>
      </c>
      <c r="E48" t="s">
        <v>928</v>
      </c>
    </row>
    <row r="49" spans="2:5" ht="12.75">
      <c r="B49" s="6" t="str">
        <f>HYPERLINK("http://www.learnnc.org/pages/1665","A little kingdom in Carolina")</f>
        <v>A little kingdom in Carolina</v>
      </c>
      <c r="E49" t="s">
        <v>927</v>
      </c>
    </row>
    <row r="50" spans="2:5" ht="12.75">
      <c r="B50" s="6" t="str">
        <f>HYPERLINK("http://www.learnnc.org/pages/1655","The Charter of Carolina (1663)")</f>
        <v>The Charter of Carolina (1663)</v>
      </c>
      <c r="C50" t="s">
        <v>144</v>
      </c>
      <c r="E50" t="s">
        <v>926</v>
      </c>
    </row>
    <row r="51" spans="2:5" ht="12.75">
      <c r="B51" s="6" t="str">
        <f>HYPERLINK("http://www.learnnc.org/pages/1668","The Lords Proprietors")</f>
        <v>The Lords Proprietors</v>
      </c>
      <c r="E51" t="s">
        <v>849</v>
      </c>
    </row>
    <row r="52" spans="2:3" ht="12.75">
      <c r="B52" s="6" t="s">
        <v>26</v>
      </c>
      <c r="C52" t="s">
        <v>144</v>
      </c>
    </row>
    <row r="53" spans="2:5" ht="12.75">
      <c r="B53" s="6" t="str">
        <f>HYPERLINK("http://www.learnnc.org/pages/1899","William Hilton explores the Cape Fear River")</f>
        <v>William Hilton explores the Cape Fear River</v>
      </c>
      <c r="C53" t="s">
        <v>144</v>
      </c>
      <c r="E53" t="s">
        <v>848</v>
      </c>
    </row>
    <row r="54" spans="2:5" ht="12.75">
      <c r="B54" s="6" t="str">
        <f>HYPERLINK("http://www.learnnc.org/pages/2043","A Brief Description of the Province of Carolina")</f>
        <v>A Brief Description of the Province of Carolina</v>
      </c>
      <c r="C54" t="s">
        <v>144</v>
      </c>
      <c r="E54" t="s">
        <v>847</v>
      </c>
    </row>
    <row r="55" spans="2:5" ht="12.75">
      <c r="B55" s="6" t="str">
        <f>HYPERLINK("http://www.learnnc.org/pages/1657","The Fundamental Constitutions of Carolina (1669)")</f>
        <v>The Fundamental Constitutions of Carolina (1669)</v>
      </c>
      <c r="C55" t="s">
        <v>141</v>
      </c>
      <c r="E55" t="s">
        <v>846</v>
      </c>
    </row>
    <row r="56" spans="2:5" ht="12.75">
      <c r="B56" s="6" t="str">
        <f>HYPERLINK("http://www.learnnc.org/pages/2705","Land and work in Carolina")</f>
        <v>Land and work in Carolina</v>
      </c>
      <c r="E56" t="s">
        <v>845</v>
      </c>
    </row>
    <row r="57" spans="2:5" ht="12.75">
      <c r="B57" s="6" t="str">
        <f>HYPERLINK("http://www.learnnc.org/pages/1979","Culpeper's Rebellion")</f>
        <v>Culpeper's Rebellion</v>
      </c>
      <c r="E57" t="s">
        <v>882</v>
      </c>
    </row>
    <row r="58" ht="12">
      <c r="B58" s="5" t="s">
        <v>132</v>
      </c>
    </row>
    <row r="59" spans="2:5" ht="12.75">
      <c r="B59" s="6" t="str">
        <f>HYPERLINK("http://www.learnnc.org/pages/1515","The present state of Carolina [people, climate]")</f>
        <v>The present state of Carolina [people, climate]</v>
      </c>
      <c r="C59" t="s">
        <v>144</v>
      </c>
      <c r="E59" t="s">
        <v>881</v>
      </c>
    </row>
    <row r="60" spans="2:5" ht="12.75">
      <c r="B60" s="6" t="str">
        <f>HYPERLINK("http://www.learnnc.org/pages/1967","An Act to Encourage the Settlement of this Country (1707)")</f>
        <v>An Act to Encourage the Settlement of this Country (1707)</v>
      </c>
      <c r="C60" t="s">
        <v>141</v>
      </c>
      <c r="E60" t="s">
        <v>880</v>
      </c>
    </row>
    <row r="61" spans="2:5" ht="12.75">
      <c r="B61" s="6" t="str">
        <f>HYPERLINK("http://www.learnnc.org/pages/2049","The arrival of Swiss immigrants")</f>
        <v>The arrival of Swiss immigrants</v>
      </c>
      <c r="E61" t="s">
        <v>917</v>
      </c>
    </row>
    <row r="62" spans="2:5" ht="12.75">
      <c r="B62" s="6" t="str">
        <f>HYPERLINK("http://www.learnnc.org/pages/1902","A German immigrant writes home")</f>
        <v>A German immigrant writes home</v>
      </c>
      <c r="C62" t="s">
        <v>141</v>
      </c>
      <c r="E62" t="s">
        <v>916</v>
      </c>
    </row>
    <row r="63" spans="2:5" ht="12.75">
      <c r="B63" s="6" t="str">
        <f>HYPERLINK("http://www.learnnc.org/pages/1969","Quakers")</f>
        <v>Quakers</v>
      </c>
      <c r="E63" t="s">
        <v>915</v>
      </c>
    </row>
    <row r="64" spans="2:5" ht="12.75">
      <c r="B64" s="6" t="str">
        <f>HYPERLINK("http://www.learnnc.org/pages/2704","Graveyard of the Atlantic")</f>
        <v>Graveyard of the Atlantic</v>
      </c>
      <c r="C64" t="s">
        <v>116</v>
      </c>
      <c r="E64" t="s">
        <v>914</v>
      </c>
    </row>
    <row r="65" spans="2:5" ht="12.75">
      <c r="B65" s="6" t="str">
        <f>HYPERLINK("http://www.learnnc.org/pages/1584","Of the inlets and havens of this country")</f>
        <v>Of the inlets and havens of this country</v>
      </c>
      <c r="C65" t="s">
        <v>144</v>
      </c>
      <c r="E65" t="s">
        <v>913</v>
      </c>
    </row>
    <row r="66" spans="2:5" ht="12.75">
      <c r="B66" s="6" t="str">
        <f>HYPERLINK("http://www.learnnc.org/pages/1669","The life and death of Blackbeard the Pirate")</f>
        <v>The life and death of Blackbeard the Pirate</v>
      </c>
      <c r="E66" t="s">
        <v>912</v>
      </c>
    </row>
    <row r="67" ht="12">
      <c r="B67" s="5" t="s">
        <v>21</v>
      </c>
    </row>
    <row r="68" spans="2:5" ht="12.75">
      <c r="B68" s="6" t="str">
        <f>HYPERLINK("http://www.learnnc.org/pages/1971","Cary's Rebellion")</f>
        <v>Cary's Rebellion</v>
      </c>
      <c r="E68" t="s">
        <v>911</v>
      </c>
    </row>
    <row r="69" spans="2:5" ht="12.75">
      <c r="B69" s="6" t="str">
        <f>HYPERLINK("http://www.learnnc.org/pages/1876","The Tuscarora War")</f>
        <v>The Tuscarora War</v>
      </c>
      <c r="E69" t="s">
        <v>831</v>
      </c>
    </row>
    <row r="70" spans="2:5" ht="12.75">
      <c r="B70" s="6" t="str">
        <f>HYPERLINK("http://www.learnnc.org/pages/2027","Who owns the land?")</f>
        <v>Who owns the land?</v>
      </c>
      <c r="E70" t="s">
        <v>830</v>
      </c>
    </row>
    <row r="71" spans="2:5" ht="12.75">
      <c r="B71" s="6" t="str">
        <f>HYPERLINK("http://www.learnnc.org/pages/1959","John Lawson's assessment of the Tuscarora")</f>
        <v>John Lawson's assessment of the Tuscarora</v>
      </c>
      <c r="C71" t="s">
        <v>144</v>
      </c>
      <c r="E71" t="s">
        <v>829</v>
      </c>
    </row>
    <row r="72" spans="2:5" ht="12.75">
      <c r="B72" s="6" t="str">
        <f>HYPERLINK("http://www.learnnc.org/pages/1960","The Tuscarora ask Pennsylvania for aid")</f>
        <v>The Tuscarora ask Pennsylvania for aid</v>
      </c>
      <c r="C72" t="s">
        <v>144</v>
      </c>
      <c r="E72" t="s">
        <v>828</v>
      </c>
    </row>
    <row r="73" spans="2:5" ht="12.75">
      <c r="B73" s="6" t="str">
        <f>HYPERLINK("http://www.learnnc.org/pages/1958","A letter from Major Christopher Gale, November 2, 1711")</f>
        <v>A letter from Major Christopher Gale, November 2, 1711</v>
      </c>
      <c r="C73" t="s">
        <v>144</v>
      </c>
      <c r="E73" t="s">
        <v>827</v>
      </c>
    </row>
    <row r="74" spans="2:5" ht="12.75">
      <c r="B74" s="6" t="str">
        <f>HYPERLINK("http://www.learnnc.org/pages/1962","Christoph von Graffenried's account of the Tuscarora War")</f>
        <v>Christoph von Graffenried's account of the Tuscarora War</v>
      </c>
      <c r="C74" t="s">
        <v>144</v>
      </c>
      <c r="E74" t="s">
        <v>826</v>
      </c>
    </row>
    <row r="75" spans="2:5" ht="12.75">
      <c r="B75" s="6" t="str">
        <f>HYPERLINK("http://www.learnnc.org/pages/1961","The fate of North Carolina's native peoples")</f>
        <v>The fate of North Carolina's native peoples</v>
      </c>
      <c r="E75" t="s">
        <v>825</v>
      </c>
    </row>
    <row r="76" spans="2:5" ht="12.75">
      <c r="B76" s="6" t="str">
        <f>HYPERLINK("http://www.learnnc.org/pages/1973","A royal colony")</f>
        <v>A royal colony</v>
      </c>
      <c r="E76" t="s">
        <v>860</v>
      </c>
    </row>
    <row r="77" ht="12">
      <c r="B77" s="5" t="s">
        <v>22</v>
      </c>
    </row>
    <row r="78" spans="2:5" ht="12.75">
      <c r="B78" s="6" t="str">
        <f>HYPERLINK("http://www.learnnc.org/pages/1972","Africans before captivity")</f>
        <v>Africans before captivity</v>
      </c>
      <c r="E78" t="s">
        <v>859</v>
      </c>
    </row>
    <row r="79" spans="2:5" ht="12.75">
      <c r="B79" s="6" t="str">
        <f>HYPERLINK("http://www.learnnc.org/pages/1982","Leo Africanus describes Timbuktu")</f>
        <v>Leo Africanus describes Timbuktu</v>
      </c>
      <c r="C79" t="s">
        <v>144</v>
      </c>
      <c r="E79" t="s">
        <v>897</v>
      </c>
    </row>
    <row r="80" spans="2:5" ht="12.75">
      <c r="B80" s="6" t="str">
        <f>HYPERLINK("http://www.learnnc.org/pages/2028","A forced migration")</f>
        <v>A forced migration</v>
      </c>
      <c r="E80" t="s">
        <v>896</v>
      </c>
    </row>
    <row r="81" spans="2:5" ht="12.75">
      <c r="B81" s="6" t="str">
        <f>HYPERLINK("http://www.learnnc.org/pages/1978","Olaudah Equiano remembers West Africa")</f>
        <v>Olaudah Equiano remembers West Africa</v>
      </c>
      <c r="C81" t="s">
        <v>144</v>
      </c>
      <c r="E81" t="s">
        <v>895</v>
      </c>
    </row>
    <row r="82" spans="2:5" ht="12.75">
      <c r="B82" s="6" t="str">
        <f>HYPERLINK("http://www.learnnc.org/pages/1985","Venture Smith describes his enslavement")</f>
        <v>Venture Smith describes his enslavement</v>
      </c>
      <c r="C82" t="s">
        <v>144</v>
      </c>
      <c r="E82" t="s">
        <v>894</v>
      </c>
    </row>
    <row r="83" spans="2:5" ht="12.75">
      <c r="B83" s="6" t="str">
        <f>HYPERLINK("http://www.learnnc.org/pages/1904","An account of the slave trade on the coast of Africa")</f>
        <v>An account of the slave trade on the coast of Africa</v>
      </c>
      <c r="C83" t="s">
        <v>144</v>
      </c>
      <c r="E83" t="s">
        <v>893</v>
      </c>
    </row>
    <row r="84" spans="2:5" ht="12.75">
      <c r="B84" s="6" t="str">
        <f>HYPERLINK("http://www.learnnc.org/pages/2031","African and African American storytelling")</f>
        <v>African and African American storytelling</v>
      </c>
      <c r="E84" t="s">
        <v>892</v>
      </c>
    </row>
    <row r="85" ht="12">
      <c r="B85" s="5" t="s">
        <v>23</v>
      </c>
    </row>
    <row r="86" ht="12.75">
      <c r="B86" s="6" t="s">
        <v>27</v>
      </c>
    </row>
    <row r="87" spans="2:5" ht="12.75">
      <c r="B87" s="6" t="str">
        <f>HYPERLINK("http://www.learnnc.org/pages/2038","Mapping the Great Wagon Road")</f>
        <v>Mapping the Great Wagon Road</v>
      </c>
      <c r="E87" t="s">
        <v>891</v>
      </c>
    </row>
    <row r="88" spans="2:5" ht="12.75">
      <c r="B88" s="6" t="str">
        <f>HYPERLINK("http://www.learnnc.org/pages/2033","Diary of a journey of Moravians")</f>
        <v>Diary of a journey of Moravians</v>
      </c>
      <c r="C88" t="s">
        <v>144</v>
      </c>
      <c r="E88" t="s">
        <v>890</v>
      </c>
    </row>
    <row r="89" spans="2:5" ht="12.75">
      <c r="B89" s="6" t="str">
        <f>HYPERLINK("http://www.learnnc.org/pages/1910","Summary of a report sent to Bethlehem")</f>
        <v>Summary of a report sent to Bethlehem</v>
      </c>
      <c r="C89" t="s">
        <v>144</v>
      </c>
      <c r="E89" t="s">
        <v>889</v>
      </c>
    </row>
    <row r="90" spans="2:5" ht="12.75">
      <c r="B90" s="6" t="str">
        <f>HYPERLINK("http://www.learnnc.org/pages/2032","From Caledonia to Carolina: The Highland Scots")</f>
        <v>From Caledonia to Carolina: The Highland Scots</v>
      </c>
      <c r="E90" t="s">
        <v>850</v>
      </c>
    </row>
    <row r="91" spans="2:5" ht="12.75">
      <c r="B91" s="6" t="str">
        <f>HYPERLINK("http://www.learnnc.org/pages/4116","William Byrd on the people and environment of North Carolina")</f>
        <v>William Byrd on the people and environment of North Carolina</v>
      </c>
      <c r="C91" t="s">
        <v>144</v>
      </c>
      <c r="E91" t="s">
        <v>812</v>
      </c>
    </row>
    <row r="92" spans="2:5" ht="12.75">
      <c r="B92" s="6" t="str">
        <f>HYPERLINK("http://www.learnnc.org/pages/2040","Governing the Piedmont")</f>
        <v>Governing the Piedmont</v>
      </c>
      <c r="E92" t="s">
        <v>811</v>
      </c>
    </row>
    <row r="93" ht="12">
      <c r="B93" s="5" t="s">
        <v>24</v>
      </c>
    </row>
    <row r="94" spans="2:5" ht="12.75">
      <c r="B94" s="6" t="str">
        <f>HYPERLINK("http://www.learnnc.org/pages/1874","The importance of one simple plant")</f>
        <v>The importance of one simple plant</v>
      </c>
      <c r="E94" t="s">
        <v>810</v>
      </c>
    </row>
    <row r="95" spans="2:5" ht="12.75">
      <c r="B95" s="6" t="str">
        <f>HYPERLINK("http://www.learnnc.org/pages/1875","The importance of rice to North Carolina")</f>
        <v>The importance of rice to North Carolina</v>
      </c>
      <c r="E95" t="s">
        <v>809</v>
      </c>
    </row>
    <row r="96" spans="2:5" ht="12.75">
      <c r="B96" s="6" t="str">
        <f>HYPERLINK("http://www.learnnc.org/pages/2715","Janet Schaw on American agriculture")</f>
        <v>Janet Schaw on American agriculture</v>
      </c>
      <c r="C96" t="s">
        <v>144</v>
      </c>
      <c r="E96" t="s">
        <v>808</v>
      </c>
    </row>
    <row r="97" spans="2:5" ht="12.75">
      <c r="B97" s="6" t="str">
        <f>HYPERLINK("http://www.learnnc.org/pages/4069","Naval stores and the longleaf pine")</f>
        <v>Naval stores and the longleaf pine</v>
      </c>
      <c r="E97" t="s">
        <v>807</v>
      </c>
    </row>
    <row r="98" spans="2:5" ht="12.75">
      <c r="B98" s="6" t="str">
        <f>HYPERLINK("http://www.learnnc.org/pages/1646","The value of money in colonial America")</f>
        <v>The value of money in colonial America</v>
      </c>
      <c r="E98" t="s">
        <v>806</v>
      </c>
    </row>
    <row r="99" spans="2:5" ht="12.75">
      <c r="B99" s="6" t="str">
        <f>HYPERLINK("http://www.learnnc.org/pages/4079","Marriage in colonial North Carolina")</f>
        <v>Marriage in colonial North Carolina</v>
      </c>
      <c r="E99" t="s">
        <v>844</v>
      </c>
    </row>
    <row r="100" spans="2:5" ht="12.75">
      <c r="B100" s="6" t="str">
        <f>HYPERLINK("http://www.learnnc.org/pages/4107","Families in colonial North Carolina")</f>
        <v>Families in colonial North Carolina</v>
      </c>
      <c r="C100" t="s">
        <v>148</v>
      </c>
      <c r="E100" t="s">
        <v>843</v>
      </c>
    </row>
    <row r="101" spans="2:5" ht="12.75">
      <c r="B101" s="6" t="str">
        <f>HYPERLINK("http://www.learnnc.org/pages/1869","Learning in colonial Carolina")</f>
        <v>Learning in colonial Carolina</v>
      </c>
      <c r="C101" t="s">
        <v>148</v>
      </c>
      <c r="E101" t="s">
        <v>842</v>
      </c>
    </row>
    <row r="102" spans="2:5" ht="12.75">
      <c r="B102" s="6" t="str">
        <f>HYPERLINK("http://www.learnnc.org/pages/4290","An orphan's apprenticeship")</f>
        <v>An orphan's apprenticeship</v>
      </c>
      <c r="C102" t="s">
        <v>144</v>
      </c>
      <c r="E102" t="s">
        <v>879</v>
      </c>
    </row>
    <row r="103" spans="2:5" ht="12.75">
      <c r="B103" s="6" t="str">
        <f>HYPERLINK("http://www.learnnc.org/pages/4112","Benjamin Wadsworth on the duties of children to their parents")</f>
        <v>Benjamin Wadsworth on the duties of children to their parents</v>
      </c>
      <c r="C103" t="s">
        <v>144</v>
      </c>
      <c r="E103" t="s">
        <v>878</v>
      </c>
    </row>
    <row r="104" spans="2:5" ht="12.75">
      <c r="B104" s="6" t="str">
        <f>HYPERLINK("http://www.learnnc.org/pages/4260","North Carolina's first newspaper")</f>
        <v>North Carolina's first newspaper</v>
      </c>
      <c r="C104" t="s">
        <v>141</v>
      </c>
      <c r="E104" t="s">
        <v>877</v>
      </c>
    </row>
    <row r="105" spans="2:3" ht="12.75">
      <c r="B105" s="6" t="str">
        <f>HYPERLINK("http://www.learnnc.org/pages/4181","Poor Richard's Almanack")</f>
        <v>Poor Richard's Almanack</v>
      </c>
      <c r="C105" t="s">
        <v>144</v>
      </c>
    </row>
    <row r="106" spans="2:5" ht="12.75">
      <c r="B106" s="6" t="str">
        <f>HYPERLINK("http://www.learnnc.org/pages/4213","Nathan Cole and the First Great Awakening")</f>
        <v>Nathan Cole and the First Great Awakening</v>
      </c>
      <c r="C106" t="s">
        <v>144</v>
      </c>
      <c r="E106" t="s">
        <v>876</v>
      </c>
    </row>
    <row r="107" spans="2:5" ht="12.75">
      <c r="B107" s="6" t="str">
        <f>HYPERLINK("http://www.learnnc.org/pages/4424","Mapping Life in a colonial town")</f>
        <v>Mapping Life in a colonial town</v>
      </c>
      <c r="E107" t="s">
        <v>875</v>
      </c>
    </row>
    <row r="108" spans="2:5" ht="12.75">
      <c r="B108" s="6" t="str">
        <f>HYPERLINK("http://www.learnnc.org/pages/5997","Colonial cooking and foodways")</f>
        <v>Colonial cooking and foodways</v>
      </c>
      <c r="C108" t="s">
        <v>148</v>
      </c>
      <c r="E108" t="s">
        <v>874</v>
      </c>
    </row>
    <row r="109" spans="2:5" ht="12.75">
      <c r="B109" s="6" t="str">
        <f>HYPERLINK("http://www.learnnc.org/pages/5998","Work in Colonial America: Blacksmithing")</f>
        <v>Work in Colonial America: Blacksmithing</v>
      </c>
      <c r="C109" t="s">
        <v>148</v>
      </c>
      <c r="E109" t="s">
        <v>873</v>
      </c>
    </row>
    <row r="110" ht="12">
      <c r="B110" s="5" t="s">
        <v>25</v>
      </c>
    </row>
    <row r="111" spans="2:5" ht="12.75">
      <c r="B111" s="6" t="str">
        <f>HYPERLINK("http://www.learnnc.org/pages/1652","About wills and probate inventories")</f>
        <v>About wills and probate inventories</v>
      </c>
      <c r="E111" t="s">
        <v>872</v>
      </c>
    </row>
    <row r="112" spans="2:5" ht="12.75">
      <c r="B112" s="6" t="str">
        <f>HYPERLINK("http://www.learnnc.org/pages/1635","Probate inventory of Valentine Bird, 1680")</f>
        <v>Probate inventory of Valentine Bird, 1680</v>
      </c>
      <c r="C112" t="s">
        <v>45</v>
      </c>
      <c r="E112" t="s">
        <v>871</v>
      </c>
    </row>
    <row r="113" spans="2:5" ht="12.75">
      <c r="B113" s="6" t="str">
        <f>HYPERLINK("http://www.learnnc.org/pages/1637","Will of Susanna Robisson, 1709")</f>
        <v>Will of Susanna Robisson, 1709</v>
      </c>
      <c r="C113" t="s">
        <v>141</v>
      </c>
      <c r="E113" t="s">
        <v>869</v>
      </c>
    </row>
    <row r="114" spans="2:5" ht="12.75">
      <c r="B114" s="6" t="str">
        <f>HYPERLINK("http://www.learnnc.org/pages/1643","Probate inventory of Darby O'Brian, 1725")</f>
        <v>Probate inventory of Darby O'Brian, 1725</v>
      </c>
      <c r="C114" t="s">
        <v>45</v>
      </c>
      <c r="E114" t="s">
        <v>870</v>
      </c>
    </row>
    <row r="115" spans="2:5" ht="12.75">
      <c r="B115" s="6" t="str">
        <f>HYPERLINK("http://www.learnnc.org/pages/1644","Will of Samuel Nicholson, 1727")</f>
        <v>Will of Samuel Nicholson, 1727</v>
      </c>
      <c r="C115" t="s">
        <v>141</v>
      </c>
      <c r="E115" t="s">
        <v>869</v>
      </c>
    </row>
    <row r="116" spans="2:5" ht="12.75">
      <c r="B116" s="6" t="str">
        <f>HYPERLINK("http://www.learnnc.org/pages/1641","Will of William Cartright, Sr., 1733")</f>
        <v>Will of William Cartright, Sr., 1733</v>
      </c>
      <c r="C116" t="s">
        <v>45</v>
      </c>
      <c r="E116" t="s">
        <v>868</v>
      </c>
    </row>
    <row r="117" spans="2:5" ht="12.75">
      <c r="B117" s="6" t="str">
        <f>HYPERLINK("http://www.learnnc.org/pages/1642","Probate inventory of James and Anne Pollard, Tyrrell County, 1750")</f>
        <v>Probate inventory of James and Anne Pollard, Tyrrell County, 1750</v>
      </c>
      <c r="C117" t="s">
        <v>141</v>
      </c>
      <c r="E117" t="s">
        <v>867</v>
      </c>
    </row>
    <row r="118" spans="2:5" ht="12.75">
      <c r="B118" s="6" t="str">
        <f>HYPERLINK("http://www.learnnc.org/pages/1639","Will of Richard Blackledge, Craven County, 1776")</f>
        <v>Will of Richard Blackledge, Craven County, 1776</v>
      </c>
      <c r="C118" t="s">
        <v>45</v>
      </c>
      <c r="E118" t="s">
        <v>832</v>
      </c>
    </row>
    <row r="119" spans="2:5" ht="12.75">
      <c r="B119" s="6" t="str">
        <f>HYPERLINK("http://www.learnnc.org/pages/1640","Probate inventory of Richard Blackledge, Craven County, 1777")</f>
        <v>Probate inventory of Richard Blackledge, Craven County, 1777</v>
      </c>
      <c r="C119" t="s">
        <v>141</v>
      </c>
      <c r="E119" t="s">
        <v>833</v>
      </c>
    </row>
    <row r="120" spans="2:5" ht="12">
      <c r="B120" s="5" t="s">
        <v>152</v>
      </c>
      <c r="E120" t="s">
        <v>790</v>
      </c>
    </row>
    <row r="121" spans="2:5" ht="12.75">
      <c r="B121" s="6" t="str">
        <f>HYPERLINK("http://www.learnnc.org/pages/2047","The French and Indian War")</f>
        <v>The French and Indian War</v>
      </c>
      <c r="E121" t="s">
        <v>790</v>
      </c>
    </row>
    <row r="122" spans="2:5" ht="12.75">
      <c r="B122" s="6" t="str">
        <f>HYPERLINK("http://www.learnnc.org/pages/2046","Fort Dobbs and the French and Indian War in North Carolina")</f>
        <v>Fort Dobbs and the French and Indian War in North Carolina</v>
      </c>
      <c r="E122" t="s">
        <v>789</v>
      </c>
    </row>
    <row r="123" spans="2:5" ht="12.75">
      <c r="B123" s="6" t="str">
        <f>HYPERLINK("http://www.learnnc.org/pages/1975","Toward a union of the colonies?")</f>
        <v>Toward a union of the colonies?</v>
      </c>
      <c r="E123" t="s">
        <v>788</v>
      </c>
    </row>
    <row r="124" spans="2:5" ht="12.75">
      <c r="B124" s="6" t="str">
        <f>HYPERLINK("http://www.learnnc.org/pages/1974","The Albany Plan of Union")</f>
        <v>The Albany Plan of Union</v>
      </c>
      <c r="C124" t="s">
        <v>142</v>
      </c>
      <c r="E124" t="s">
        <v>787</v>
      </c>
    </row>
    <row r="125" spans="1:4" ht="12.75">
      <c r="A125" t="s">
        <v>153</v>
      </c>
      <c r="B125" s="6"/>
      <c r="D125" t="s">
        <v>123</v>
      </c>
    </row>
    <row r="126" spans="2:5" ht="12">
      <c r="B126" s="5" t="s">
        <v>154</v>
      </c>
      <c r="E126" t="s">
        <v>786</v>
      </c>
    </row>
    <row r="127" spans="2:5" ht="12.75">
      <c r="B127" s="6" t="str">
        <f>HYPERLINK("http://www.learnnc.org/pages/4253","The Regulators")</f>
        <v>The Regulators</v>
      </c>
      <c r="E127" t="s">
        <v>786</v>
      </c>
    </row>
    <row r="128" spans="2:5" ht="12.75">
      <c r="B128" s="6" t="str">
        <f>HYPERLINK("http://www.learnnc.org/pages/4254","An Address to the People of Granville County")</f>
        <v>An Address to the People of Granville County</v>
      </c>
      <c r="C128" t="s">
        <v>141</v>
      </c>
      <c r="E128" t="s">
        <v>785</v>
      </c>
    </row>
    <row r="129" spans="2:5" ht="12.75">
      <c r="B129" s="6" t="str">
        <f>HYPERLINK("http://www.learnnc.org/pages/4246","The Regulators organize")</f>
        <v>The Regulators organize</v>
      </c>
      <c r="C129" t="s">
        <v>141</v>
      </c>
      <c r="E129" t="s">
        <v>784</v>
      </c>
    </row>
    <row r="130" spans="2:5" ht="12">
      <c r="B130" s="7" t="str">
        <f>HYPERLINK("http://www.learnnc.org/pages/4939","'Some grievous oppressions'")</f>
        <v>'Some grievous oppressions'</v>
      </c>
      <c r="C130" t="s">
        <v>141</v>
      </c>
      <c r="E130" t="s">
        <v>783</v>
      </c>
    </row>
    <row r="131" spans="2:5" ht="12.75">
      <c r="B131" s="6" t="str">
        <f>HYPERLINK("http://www.learnnc.org/pages/4247","Edmund Fanning reports to Governor Tryon")</f>
        <v>Edmund Fanning reports to Governor Tryon</v>
      </c>
      <c r="C131" t="s">
        <v>144</v>
      </c>
      <c r="E131" t="s">
        <v>824</v>
      </c>
    </row>
    <row r="132" spans="2:5" ht="12.75">
      <c r="B132" s="6" t="str">
        <f>HYPERLINK("http://www.learnnc.org/pages/4251","Orange County inhabitants petition Governor Tryon")</f>
        <v>Orange County inhabitants petition Governor Tryon</v>
      </c>
      <c r="C132" t="s">
        <v>141</v>
      </c>
      <c r="E132" t="s">
        <v>823</v>
      </c>
    </row>
    <row r="133" spans="2:5" ht="12.75">
      <c r="B133" s="6" t="str">
        <f>HYPERLINK("http://www.learnnc.org/pages/4068","Songs of the Regulators")</f>
        <v>Songs of the Regulators</v>
      </c>
      <c r="C133" t="s">
        <v>45</v>
      </c>
      <c r="E133" t="s">
        <v>858</v>
      </c>
    </row>
    <row r="134" spans="2:5" ht="12.75">
      <c r="B134" s="6" t="str">
        <f>HYPERLINK("http://www.learnnc.org/pages/1909","The cost of Tryon Palace")</f>
        <v>The cost of Tryon Palace</v>
      </c>
      <c r="C134" t="s">
        <v>141</v>
      </c>
      <c r="E134" t="s">
        <v>857</v>
      </c>
    </row>
    <row r="135" spans="2:5" ht="12.75">
      <c r="B135" s="6" t="str">
        <f>HYPERLINK("http://www.learnnc.org/pages/4244","Chaos in Hillsborough")</f>
        <v>Chaos in Hillsborough</v>
      </c>
      <c r="C135" t="s">
        <v>141</v>
      </c>
      <c r="E135" t="s">
        <v>856</v>
      </c>
    </row>
    <row r="136" spans="2:5" ht="12.75">
      <c r="B136" s="6" t="str">
        <f>HYPERLINK("http://www.learnnc.org/pages/4252","An Act for preventing Tumultuous and riotous Assemblies")</f>
        <v>An Act for preventing Tumultuous and riotous Assemblies</v>
      </c>
      <c r="C136" t="s">
        <v>141</v>
      </c>
      <c r="E136" t="s">
        <v>855</v>
      </c>
    </row>
    <row r="137" spans="2:5" ht="12.75">
      <c r="B137" s="6" t="str">
        <f>HYPERLINK("http://www.learnnc.org/pages/4245","An authentick relation of the Battle of Alamance")</f>
        <v>An authentick relation of the Battle of Alamance</v>
      </c>
      <c r="C137" t="s">
        <v>46</v>
      </c>
      <c r="E137" t="s">
        <v>854</v>
      </c>
    </row>
    <row r="138" spans="2:5" ht="12.75">
      <c r="B138" s="6" t="str">
        <f>HYPERLINK("http://www.learnnc.org/pages/4242","Aftermath of the Battle of Alamance")</f>
        <v>Aftermath of the Battle of Alamance</v>
      </c>
      <c r="C138" t="s">
        <v>141</v>
      </c>
      <c r="E138" t="s">
        <v>853</v>
      </c>
    </row>
    <row r="139" ht="12">
      <c r="B139" s="5" t="s">
        <v>155</v>
      </c>
    </row>
    <row r="140" ht="12.75">
      <c r="B140" s="6" t="s">
        <v>140</v>
      </c>
    </row>
    <row r="141" spans="2:5" ht="12.75">
      <c r="B141" s="6" t="str">
        <f>HYPERLINK("http://www.learnnc.org/pages/4266","Dashed hopes for the frontier")</f>
        <v>Dashed hopes for the frontier</v>
      </c>
      <c r="E141" t="s">
        <v>852</v>
      </c>
    </row>
    <row r="142" spans="2:5" ht="12.75">
      <c r="B142" s="6" t="str">
        <f>HYPERLINK("http://www.learnnc.org/pages/4277","Taxes, trade, and resistance")</f>
        <v>Taxes, trade, and resistance</v>
      </c>
      <c r="C142" t="s">
        <v>45</v>
      </c>
      <c r="E142" t="s">
        <v>851</v>
      </c>
    </row>
    <row r="143" spans="2:5" ht="12.75">
      <c r="B143" s="6" t="str">
        <f>HYPERLINK("http://www.learnnc.org/pages/4258","The Stamp Act crisis in North Carolina")</f>
        <v>The Stamp Act crisis in North Carolina</v>
      </c>
      <c r="E143" t="s">
        <v>813</v>
      </c>
    </row>
    <row r="144" spans="2:5" ht="12.75">
      <c r="B144" s="6" t="str">
        <f>HYPERLINK("http://www.learnnc.org/pages/4257","A Pledge to Violate the Stamp Act")</f>
        <v>A Pledge to Violate the Stamp Act</v>
      </c>
      <c r="C144" t="s">
        <v>144</v>
      </c>
      <c r="E144" t="s">
        <v>766</v>
      </c>
    </row>
    <row r="145" spans="2:5" ht="12.75">
      <c r="B145" s="6" t="str">
        <f>HYPERLINK("http://www.learnnc.org/pages/4332","The First Provincial Congress")</f>
        <v>The First Provincial Congress</v>
      </c>
      <c r="C145" t="s">
        <v>141</v>
      </c>
      <c r="E145" t="s">
        <v>765</v>
      </c>
    </row>
    <row r="146" spans="2:5" ht="12">
      <c r="B146" s="7" t="str">
        <f>HYPERLINK("http://www.learnnc.org/pages/4234","The Edenton 'Tea Party'")</f>
        <v>The Edenton 'Tea Party'</v>
      </c>
      <c r="C146" t="s">
        <v>141</v>
      </c>
      <c r="E146" t="s">
        <v>764</v>
      </c>
    </row>
    <row r="147" spans="2:5" ht="12">
      <c r="B147" s="7" t="str">
        <f>HYPERLINK("http://www.learnnc.org/pages/4305","'A Society of Patriotic Ladies'")</f>
        <v>'A Society of Patriotic Ladies'</v>
      </c>
      <c r="C147" t="s">
        <v>141</v>
      </c>
      <c r="E147" t="s">
        <v>763</v>
      </c>
    </row>
    <row r="148" spans="2:5" ht="12.75">
      <c r="B148" s="6" t="str">
        <f>HYPERLINK("http://www.learnnc.org/pages/4968","The Committees of Safety")</f>
        <v>The Committees of Safety</v>
      </c>
      <c r="C148" t="s">
        <v>144</v>
      </c>
      <c r="E148" t="s">
        <v>762</v>
      </c>
    </row>
    <row r="149" spans="2:5" ht="12.75">
      <c r="B149" s="6" t="str">
        <f>HYPERLINK("http://www.learnnc.org/pages/4969","Residents of the backcountry proclaim their loyalty")</f>
        <v>Residents of the backcountry proclaim their loyalty</v>
      </c>
      <c r="C149" t="s">
        <v>45</v>
      </c>
      <c r="E149" t="s">
        <v>805</v>
      </c>
    </row>
    <row r="150" spans="2:5" ht="12.75">
      <c r="B150" s="6" t="str">
        <f>HYPERLINK("http://www.learnnc.org/pages/4280","Violence in Wilmington")</f>
        <v>Violence in Wilmington</v>
      </c>
      <c r="C150" t="s">
        <v>141</v>
      </c>
      <c r="E150" t="s">
        <v>841</v>
      </c>
    </row>
    <row r="151" ht="12">
      <c r="B151" s="5" t="s">
        <v>51</v>
      </c>
    </row>
    <row r="152" ht="12.75">
      <c r="B152" s="6" t="s">
        <v>52</v>
      </c>
    </row>
    <row r="153" spans="2:5" ht="12.75">
      <c r="B153" s="6" t="str">
        <f>HYPERLINK("http://www.learnnc.org/pages/1915","Which side to take: Revolutionary or loyalist?")</f>
        <v>Which side to take: Revolutionary or loyalist?</v>
      </c>
      <c r="E153" t="s">
        <v>840</v>
      </c>
    </row>
    <row r="154" spans="2:5" ht="12.75">
      <c r="B154" s="6" t="str">
        <f>HYPERLINK("http://www.learnnc.org/pages/4263","The Mecklenburg Resolves")</f>
        <v>The Mecklenburg Resolves</v>
      </c>
      <c r="C154" t="s">
        <v>141</v>
      </c>
      <c r="E154" t="s">
        <v>839</v>
      </c>
    </row>
    <row r="155" spans="2:5" ht="12">
      <c r="B155" s="7" t="str">
        <f>HYPERLINK("http://www.learnnc.org/pages/1917","'Liberty to slaves': The black response")</f>
        <v>'Liberty to slaves': The black response</v>
      </c>
      <c r="E155" t="s">
        <v>838</v>
      </c>
    </row>
    <row r="156" spans="2:5" ht="12.75">
      <c r="B156" s="6" t="str">
        <f>HYPERLINK("http://www.learnnc.org/pages/4238","Lord Dunmore's Proclamation")</f>
        <v>Lord Dunmore's Proclamation</v>
      </c>
      <c r="C156" t="s">
        <v>141</v>
      </c>
      <c r="E156" t="s">
        <v>837</v>
      </c>
    </row>
    <row r="157" spans="2:5" ht="12.75">
      <c r="B157" s="6" t="str">
        <f>HYPERLINK("http://www.learnnc.org/pages/4237","A Virginian responds to Dunmore's Proclamation")</f>
        <v>A Virginian responds to Dunmore's Proclamation</v>
      </c>
      <c r="C157" t="s">
        <v>45</v>
      </c>
      <c r="E157" t="s">
        <v>836</v>
      </c>
    </row>
    <row r="158" spans="2:5" ht="12.75">
      <c r="B158" s="6" t="str">
        <f>HYPERLINK("http://www.learnnc.org/pages/4267","The Battle of Moore's Creek Bridge")</f>
        <v>The Battle of Moore's Creek Bridge</v>
      </c>
      <c r="E158" t="s">
        <v>835</v>
      </c>
    </row>
    <row r="159" spans="2:5" ht="12.75">
      <c r="B159" s="6" t="str">
        <f>HYPERLINK("http://www.learnnc.org/pages/4872","Mary Slocumb at Moore's Creek Bridge")</f>
        <v>Mary Slocumb at Moore's Creek Bridge</v>
      </c>
      <c r="C159" t="s">
        <v>45</v>
      </c>
      <c r="E159" t="s">
        <v>834</v>
      </c>
    </row>
    <row r="160" spans="2:5" ht="12.75">
      <c r="B160" s="6" t="str">
        <f>HYPERLINK("http://www.learnnc.org/pages/4259","A call for independence")</f>
        <v>A call for independence</v>
      </c>
      <c r="E160" t="s">
        <v>791</v>
      </c>
    </row>
    <row r="161" spans="2:5" ht="12.75">
      <c r="B161" s="6" t="str">
        <f>HYPERLINK("http://www.learnnc.org/pages/4328","The Halifax Resolves")</f>
        <v>The Halifax Resolves</v>
      </c>
      <c r="C161" t="s">
        <v>45</v>
      </c>
      <c r="E161" t="s">
        <v>742</v>
      </c>
    </row>
    <row r="162" spans="2:5" ht="12.75">
      <c r="B162" s="6" t="str">
        <f>HYPERLINK("http://www.learnnc.org/pages/1246","The Declaration of Independence")</f>
        <v>The Declaration of Independence</v>
      </c>
      <c r="C162" t="s">
        <v>141</v>
      </c>
      <c r="E162" t="s">
        <v>741</v>
      </c>
    </row>
    <row r="163" spans="2:5" ht="12.75">
      <c r="B163" s="6" t="str">
        <f>HYPERLINK("http://www.learnnc.org/pages/4329","Plans for democracy")</f>
        <v>Plans for democracy</v>
      </c>
      <c r="C163" t="s">
        <v>141</v>
      </c>
      <c r="E163" t="s">
        <v>740</v>
      </c>
    </row>
    <row r="164" spans="2:5" ht="12.75">
      <c r="B164" s="6" t="str">
        <f>HYPERLINK("http://www.learnnc.org/pages/4262","Creed of a Rioter")</f>
        <v>Creed of a Rioter</v>
      </c>
      <c r="C164" t="s">
        <v>141</v>
      </c>
      <c r="E164" t="s">
        <v>782</v>
      </c>
    </row>
    <row r="165" spans="2:5" ht="12.75">
      <c r="B165" s="6" t="str">
        <f>HYPERLINK("http://www.learnnc.org/pages/4330","The North Carolina Constitution and Declaration of Rights")</f>
        <v>The North Carolina Constitution and Declaration of Rights</v>
      </c>
      <c r="C165" t="s">
        <v>141</v>
      </c>
      <c r="E165" t="s">
        <v>781</v>
      </c>
    </row>
    <row r="166" spans="2:5" ht="12">
      <c r="B166" s="5" t="s">
        <v>157</v>
      </c>
      <c r="E166" t="s">
        <v>821</v>
      </c>
    </row>
    <row r="167" spans="2:5" ht="12">
      <c r="B167" s="7" t="str">
        <f>HYPERLINK("http://www.learnnc.org/pages/1916","'The difference is about our land': Cherokees and Catawbas")</f>
        <v>'The difference is about our land': Cherokees and Catawbas</v>
      </c>
      <c r="E167" t="s">
        <v>780</v>
      </c>
    </row>
    <row r="168" spans="2:5" ht="12.75">
      <c r="B168" s="6" t="str">
        <f>HYPERLINK("http://www.learnnc.org/pages/4353","Boundary between North Carolina and the Cherokee Nation, 1767")</f>
        <v>Boundary between North Carolina and the Cherokee Nation, 1767</v>
      </c>
      <c r="C168" t="s">
        <v>45</v>
      </c>
      <c r="E168" t="s">
        <v>822</v>
      </c>
    </row>
    <row r="169" spans="2:5" ht="12.75">
      <c r="B169" s="6" t="str">
        <f>HYPERLINK("http://www.learnnc.org/pages/4300","The Rutherford Expedition")</f>
        <v>The Rutherford Expedition</v>
      </c>
      <c r="C169" t="s">
        <v>141</v>
      </c>
      <c r="E169" t="s">
        <v>821</v>
      </c>
    </row>
    <row r="170" spans="2:5" ht="12.75">
      <c r="B170" s="6" t="str">
        <f>HYPERLINK("http://www.learnnc.org/pages/4291","A report from the Rutherford Expedition")</f>
        <v>A report from the Rutherford Expedition</v>
      </c>
      <c r="C170" t="s">
        <v>141</v>
      </c>
      <c r="E170" t="s">
        <v>820</v>
      </c>
    </row>
    <row r="171" spans="2:5" ht="12.75">
      <c r="B171" s="6" t="str">
        <f>HYPERLINK("http://www.learnnc.org/pages/4301","Cherokee leaders speak")</f>
        <v>Cherokee leaders speak</v>
      </c>
      <c r="C171" t="s">
        <v>45</v>
      </c>
      <c r="E171" t="s">
        <v>819</v>
      </c>
    </row>
    <row r="172" ht="12">
      <c r="B172" s="5" t="s">
        <v>158</v>
      </c>
    </row>
    <row r="173" ht="12.75">
      <c r="B173" s="6" t="s">
        <v>145</v>
      </c>
    </row>
    <row r="174" spans="2:5" ht="12.75">
      <c r="B174" s="6" t="str">
        <f>HYPERLINK("http://www.learnnc.org/pages/4270","The Southern Campaign")</f>
        <v>The Southern Campaign</v>
      </c>
      <c r="E174" t="s">
        <v>818</v>
      </c>
    </row>
    <row r="175" ht="12.75">
      <c r="B175" s="6" t="s">
        <v>146</v>
      </c>
    </row>
    <row r="176" spans="2:5" ht="12.75">
      <c r="B176" s="6" t="str">
        <f>HYPERLINK("http://www.learnnc.org/pages/4272","The Overmountain Men and the Battle of Kings Mountain")</f>
        <v>The Overmountain Men and the Battle of Kings Mountain</v>
      </c>
      <c r="E176" t="s">
        <v>817</v>
      </c>
    </row>
    <row r="177" spans="2:3" ht="12.75">
      <c r="B177" s="6" t="str">
        <f>HYPERLINK("http://www.learnnc.org/pages/4989","Muskets and rifles: The soldier's experience")</f>
        <v>Muskets and rifles: The soldier's experience</v>
      </c>
      <c r="C177" t="s">
        <v>148</v>
      </c>
    </row>
    <row r="178" spans="2:5" ht="12.75">
      <c r="B178" s="6" t="str">
        <f>HYPERLINK("http://www.learnnc.org/pages/4583","Chaos in Salem")</f>
        <v>Chaos in Salem</v>
      </c>
      <c r="C178" t="s">
        <v>141</v>
      </c>
      <c r="E178" t="s">
        <v>816</v>
      </c>
    </row>
    <row r="179" spans="2:5" ht="12.75">
      <c r="B179" s="6" t="str">
        <f>HYPERLINK("http://www.learnnc.org/pages/4283","Remembering Patriot women: Mary Slocumb")</f>
        <v>Remembering Patriot women: Mary Slocumb</v>
      </c>
      <c r="C179" t="s">
        <v>116</v>
      </c>
      <c r="E179" t="s">
        <v>815</v>
      </c>
    </row>
    <row r="180" spans="2:5" ht="12">
      <c r="B180" s="7" t="str">
        <f>HYPERLINK("http://www.learnnc.org/pages/4281","'George, hide thy face and mourn'")</f>
        <v>'George, hide thy face and mourn'</v>
      </c>
      <c r="E180" t="s">
        <v>814</v>
      </c>
    </row>
    <row r="181" spans="2:5" ht="12.75">
      <c r="B181" s="6" t="str">
        <f>HYPERLINK("http://www.learnnc.org/pages/4235","The Battle of Guilford Courthouse")</f>
        <v>The Battle of Guilford Courthouse</v>
      </c>
      <c r="C181" t="s">
        <v>116</v>
      </c>
      <c r="E181" t="s">
        <v>767</v>
      </c>
    </row>
    <row r="182" spans="2:5" ht="12.75">
      <c r="B182" s="6" t="str">
        <f>HYPERLINK("http://www.learnnc.org/pages/4302","David Fanning and the Tory War of 1781")</f>
        <v>David Fanning and the Tory War of 1781</v>
      </c>
      <c r="E182" t="s">
        <v>720</v>
      </c>
    </row>
    <row r="183" spans="2:5" ht="12.75">
      <c r="B183" s="6" t="str">
        <f>HYPERLINK("http://www.learnnc.org/pages/4321","A petition to protect families of Loyalists")</f>
        <v>A petition to protect families of Loyalists</v>
      </c>
      <c r="C183" t="s">
        <v>45</v>
      </c>
      <c r="E183" t="s">
        <v>719</v>
      </c>
    </row>
    <row r="184" ht="12">
      <c r="B184" s="5" t="s">
        <v>147</v>
      </c>
    </row>
    <row r="185" spans="2:5" ht="12.75">
      <c r="B185" s="6" t="str">
        <f>HYPERLINK("http://www.learnnc.org/pages/4265","The first national government: The Articles of Confederation")</f>
        <v>The first national government: The Articles of Confederation</v>
      </c>
      <c r="E185" t="s">
        <v>718</v>
      </c>
    </row>
    <row r="186" spans="2:5" ht="12.75">
      <c r="B186" s="6" t="str">
        <f>HYPERLINK("http://www.learnnc.org/pages/4264","The Articles of Confederation")</f>
        <v>The Articles of Confederation</v>
      </c>
      <c r="C186" t="s">
        <v>141</v>
      </c>
      <c r="E186" t="s">
        <v>761</v>
      </c>
    </row>
    <row r="187" spans="2:5" ht="12.75">
      <c r="B187" s="6" t="str">
        <f>HYPERLINK("http://www.learnnc.org/pages/4288","The Constitutional Convention")</f>
        <v>The Constitutional Convention</v>
      </c>
      <c r="E187" t="s">
        <v>760</v>
      </c>
    </row>
    <row r="188" spans="2:5" ht="12.75">
      <c r="B188" s="6" t="str">
        <f>HYPERLINK("http://www.learnnc.org/pages/4074","The Constitution of the United States")</f>
        <v>The Constitution of the United States</v>
      </c>
      <c r="C188" t="s">
        <v>45</v>
      </c>
      <c r="E188" t="s">
        <v>759</v>
      </c>
    </row>
    <row r="189" spans="2:5" ht="12.75">
      <c r="B189" s="6" t="str">
        <f>HYPERLINK("http://www.learnnc.org/pages/4285","Debating the Federal Constitution")</f>
        <v>Debating the Federal Constitution</v>
      </c>
      <c r="C189" t="s">
        <v>141</v>
      </c>
      <c r="E189" t="s">
        <v>758</v>
      </c>
    </row>
    <row r="190" spans="2:5" ht="12.75">
      <c r="B190" s="6" t="str">
        <f>HYPERLINK("http://www.learnnc.org/pages/4286","North Carolina demands a declaration of rights")</f>
        <v>North Carolina demands a declaration of rights</v>
      </c>
      <c r="C190" t="s">
        <v>141</v>
      </c>
      <c r="E190" t="s">
        <v>757</v>
      </c>
    </row>
    <row r="191" spans="2:5" ht="12.75">
      <c r="B191" s="6" t="str">
        <f>HYPERLINK("http://www.learnnc.org/pages/4287","The Bill of Rights")</f>
        <v>The Bill of Rights</v>
      </c>
      <c r="C191" t="s">
        <v>45</v>
      </c>
      <c r="E191" t="s">
        <v>756</v>
      </c>
    </row>
    <row r="192" spans="1:4" ht="12.75">
      <c r="A192" t="s">
        <v>160</v>
      </c>
      <c r="B192" s="6"/>
      <c r="D192" t="s">
        <v>131</v>
      </c>
    </row>
    <row r="193" ht="12">
      <c r="B193" s="5" t="s">
        <v>161</v>
      </c>
    </row>
    <row r="194" spans="2:5" ht="12.75">
      <c r="B194" s="6" t="str">
        <f>HYPERLINK("http://www.learnnc.org/pages/5273","The State of Franklin")</f>
        <v>The State of Franklin</v>
      </c>
      <c r="C194" t="s">
        <v>45</v>
      </c>
      <c r="E194" t="s">
        <v>755</v>
      </c>
    </row>
    <row r="195" ht="12.75">
      <c r="B195" s="6" t="str">
        <f>HYPERLINK("http://www.learnnc.org/pages/5028","The United States in the 1790s")</f>
        <v>The United States in the 1790s</v>
      </c>
    </row>
    <row r="196" ht="12.75">
      <c r="B196" s="6" t="s">
        <v>754</v>
      </c>
    </row>
    <row r="197" spans="2:5" ht="12.75">
      <c r="B197" s="6" t="str">
        <f>HYPERLINK("http://www.learnnc.org/pages/4883","Nathaniel Macon")</f>
        <v>Nathaniel Macon</v>
      </c>
      <c r="E197" t="s">
        <v>804</v>
      </c>
    </row>
    <row r="198" spans="2:5" ht="12.75">
      <c r="B198" s="6" t="str">
        <f>HYPERLINK("http://www.learnnc.org/pages/4335","Nathaniel Macon on democracy")</f>
        <v>Nathaniel Macon on democracy</v>
      </c>
      <c r="C198" t="s">
        <v>141</v>
      </c>
      <c r="E198" t="s">
        <v>803</v>
      </c>
    </row>
    <row r="199" spans="2:5" ht="12.75">
      <c r="B199" s="6" t="str">
        <f>HYPERLINK("http://www.learnnc.org/pages/5272","The Walton War")</f>
        <v>The Walton War</v>
      </c>
      <c r="E199" t="s">
        <v>802</v>
      </c>
    </row>
    <row r="200" ht="12">
      <c r="B200" s="5" t="s">
        <v>162</v>
      </c>
    </row>
    <row r="201" spans="2:5" ht="12.75">
      <c r="B201" s="6" t="str">
        <f>HYPERLINK("http://www.learnnc.org/pages/4478","Thomas Jefferson on manufacturing and commerce")</f>
        <v>Thomas Jefferson on manufacturing and commerce</v>
      </c>
      <c r="C201" t="s">
        <v>144</v>
      </c>
      <c r="E201" t="s">
        <v>801</v>
      </c>
    </row>
    <row r="202" spans="2:3" ht="12.75">
      <c r="B202" s="6" t="str">
        <f>HYPERLINK("http://www.learnnc.org/pages/4334","Midwives and herbal medicine")</f>
        <v>Midwives and herbal medicine</v>
      </c>
      <c r="C202" t="s">
        <v>141</v>
      </c>
    </row>
    <row r="203" spans="2:5" ht="12.75">
      <c r="B203" s="6" t="str">
        <f>HYPERLINK("http://www.learnnc.org/pages/4482","A father's advice to his sons")</f>
        <v>A father's advice to his sons</v>
      </c>
      <c r="C203" t="s">
        <v>141</v>
      </c>
      <c r="E203" t="s">
        <v>800</v>
      </c>
    </row>
    <row r="204" spans="2:5" ht="12.75">
      <c r="B204" s="6" t="str">
        <f>HYPERLINK("http://www.learnnc.org/pages/5031","Eli Whitney and the cotton gin")</f>
        <v>Eli Whitney and the cotton gin</v>
      </c>
      <c r="E204" t="s">
        <v>799</v>
      </c>
    </row>
    <row r="205" spans="2:5" ht="12.75">
      <c r="B205" s="6" t="str">
        <f>HYPERLINK("http://www.learnnc.org/pages/5252","The growth of slavery in North Carolina")</f>
        <v>The growth of slavery in North Carolina</v>
      </c>
      <c r="E205" t="s">
        <v>798</v>
      </c>
    </row>
    <row r="206" spans="2:3" ht="12.75">
      <c r="B206" s="6" t="s">
        <v>55</v>
      </c>
      <c r="C206" t="s">
        <v>141</v>
      </c>
    </row>
    <row r="207" ht="12">
      <c r="B207" s="5" t="s">
        <v>163</v>
      </c>
    </row>
    <row r="208" spans="2:5" ht="12.75">
      <c r="B208" s="6" t="str">
        <f>HYPERLINK("http://www.learnnc.org/pages/4551","The Second Great Awakening")</f>
        <v>The Second Great Awakening</v>
      </c>
      <c r="E208" t="s">
        <v>797</v>
      </c>
    </row>
    <row r="209" spans="2:5" ht="12.75">
      <c r="B209" s="6" t="str">
        <f>HYPERLINK("http://www.learnnc.org/pages/4451","Into the wilderness: Circuit riders take religion to the people")</f>
        <v>Into the wilderness: Circuit riders take religion to the people</v>
      </c>
      <c r="E209" t="s">
        <v>796</v>
      </c>
    </row>
    <row r="210" spans="2:5" ht="12.75">
      <c r="B210" s="6" t="str">
        <f>HYPERLINK("http://www.learnnc.org/pages/4540","A camp meeting scene")</f>
        <v>A camp meeting scene</v>
      </c>
      <c r="E210" t="s">
        <v>795</v>
      </c>
    </row>
    <row r="211" spans="2:5" ht="12.75">
      <c r="B211" s="6" t="str">
        <f>HYPERLINK("http://www.learnnc.org/pages/4355","What a revival is")</f>
        <v>What a revival is</v>
      </c>
      <c r="C211" t="s">
        <v>141</v>
      </c>
      <c r="E211" t="s">
        <v>794</v>
      </c>
    </row>
    <row r="212" spans="2:5" ht="12.75">
      <c r="B212" s="6" t="str">
        <f>HYPERLINK("http://www.learnnc.org/pages/4505","Descriptions of a revival")</f>
        <v>Descriptions of a revival</v>
      </c>
      <c r="C212" t="s">
        <v>144</v>
      </c>
      <c r="E212" t="s">
        <v>793</v>
      </c>
    </row>
    <row r="213" spans="2:5" ht="12.75">
      <c r="B213" s="6" t="str">
        <f>HYPERLINK("http://www.learnnc.org/pages/4354","Rock Springs Camp Meeting")</f>
        <v>Rock Springs Camp Meeting</v>
      </c>
      <c r="E213" t="s">
        <v>792</v>
      </c>
    </row>
    <row r="214" spans="2:5" ht="12">
      <c r="B214" s="7" t="str">
        <f>HYPERLINK("http://www.learnnc.org/pages/5170","'Be saved from the jaws of an angry hell'")</f>
        <v>'Be saved from the jaws of an angry hell'</v>
      </c>
      <c r="C214" t="s">
        <v>45</v>
      </c>
      <c r="E214" t="s">
        <v>693</v>
      </c>
    </row>
    <row r="215" spans="2:5" ht="12.75">
      <c r="B215" s="6" t="str">
        <f>HYPERLINK("http://www.learnnc.org/pages/5204","Preaching obedience to slaves")</f>
        <v>Preaching obedience to slaves</v>
      </c>
      <c r="C215" t="s">
        <v>144</v>
      </c>
      <c r="E215" t="s">
        <v>739</v>
      </c>
    </row>
    <row r="216" spans="2:5" ht="12.75">
      <c r="B216" s="6" t="str">
        <f>HYPERLINK("http://www.learnnc.org/pages/5203","Elizabeth, a Colored Minister of the Gospel, Born in Slavery")</f>
        <v>Elizabeth, a Colored Minister of the Gospel, Born in Slavery</v>
      </c>
      <c r="C216" t="s">
        <v>144</v>
      </c>
      <c r="E216" t="s">
        <v>738</v>
      </c>
    </row>
    <row r="217" spans="2:5" ht="12.75">
      <c r="B217" s="6" t="str">
        <f>HYPERLINK("http://www.learnnc.org/pages/4986","John Chavis")</f>
        <v>John Chavis</v>
      </c>
      <c r="C217" t="s">
        <v>149</v>
      </c>
      <c r="E217" t="s">
        <v>737</v>
      </c>
    </row>
    <row r="218" spans="2:5" ht="12.75">
      <c r="B218" s="6" t="str">
        <f>HYPERLINK("http://www.learnnc.org/pages/4453","The development of sacred singing")</f>
        <v>The development of sacred singing</v>
      </c>
      <c r="E218" t="s">
        <v>736</v>
      </c>
    </row>
    <row r="219" ht="12">
      <c r="B219" s="5" t="s">
        <v>164</v>
      </c>
    </row>
    <row r="220" spans="2:5" ht="12.75">
      <c r="B220" s="6" t="str">
        <f>HYPERLINK("http://www.learnnc.org/pages/4389","Searching for greener pastures: Out-migration in the 1800s")</f>
        <v>Searching for greener pastures: Out-migration in the 1800s</v>
      </c>
      <c r="E220" t="s">
        <v>735</v>
      </c>
    </row>
    <row r="221" spans="2:3" ht="12.75">
      <c r="B221" s="6" t="s">
        <v>150</v>
      </c>
      <c r="C221" t="s">
        <v>47</v>
      </c>
    </row>
    <row r="222" spans="2:5" ht="12.75">
      <c r="B222" s="6" t="str">
        <f>HYPERLINK("http://www.learnnc.org/pages/4358","North Carolina's leaders speak out on emigration")</f>
        <v>North Carolina's leaders speak out on emigration</v>
      </c>
      <c r="C222" t="s">
        <v>141</v>
      </c>
      <c r="E222" t="s">
        <v>734</v>
      </c>
    </row>
    <row r="223" spans="2:5" ht="12.75">
      <c r="B223" s="6" t="str">
        <f>HYPERLINK("http://www.learnnc.org/pages/5114","Archibald Murphey")</f>
        <v>Archibald Murphey</v>
      </c>
      <c r="E223" t="s">
        <v>733</v>
      </c>
    </row>
    <row r="224" spans="2:5" ht="12">
      <c r="B224" s="7" t="str">
        <f>HYPERLINK("http://www.learnnc.org/pages/5297","'A poor, ignorant, squalid population'")</f>
        <v>'A poor, ignorant, squalid population'</v>
      </c>
      <c r="C224" t="s">
        <v>141</v>
      </c>
      <c r="E224" t="s">
        <v>732</v>
      </c>
    </row>
    <row r="225" spans="2:5" ht="12.75">
      <c r="B225" s="6" t="str">
        <f>HYPERLINK("http://www.learnnc.org/pages/4357","Archibald Murphey proposes a system of public education")</f>
        <v>Archibald Murphey proposes a system of public education</v>
      </c>
      <c r="C225" t="s">
        <v>144</v>
      </c>
      <c r="E225" t="s">
        <v>779</v>
      </c>
    </row>
    <row r="226" spans="2:5" ht="12.75">
      <c r="B226" s="6" t="str">
        <f>HYPERLINK("http://www.learnnc.org/pages/4394","Archibald Murphey calls for better inland navigation")</f>
        <v>Archibald Murphey calls for better inland navigation</v>
      </c>
      <c r="C226" t="s">
        <v>141</v>
      </c>
      <c r="E226" t="s">
        <v>778</v>
      </c>
    </row>
    <row r="227" spans="2:5" ht="12.75">
      <c r="B227" s="6" t="str">
        <f>HYPERLINK("http://www.learnnc.org/pages/4999","Canova's statue of Washington")</f>
        <v>Canova's statue of Washington</v>
      </c>
      <c r="C227" t="s">
        <v>48</v>
      </c>
      <c r="E227" t="s">
        <v>777</v>
      </c>
    </row>
    <row r="228" spans="2:5" ht="12">
      <c r="B228" s="5" t="s">
        <v>165</v>
      </c>
      <c r="E228" t="s">
        <v>245</v>
      </c>
    </row>
    <row r="229" spans="2:5" ht="12.75">
      <c r="B229" s="6" t="str">
        <f>HYPERLINK("http://www.learnnc.org/pages/4340","A free school in Beaufort")</f>
        <v>A free school in Beaufort</v>
      </c>
      <c r="C229" t="s">
        <v>141</v>
      </c>
      <c r="E229" t="s">
        <v>776</v>
      </c>
    </row>
    <row r="230" spans="2:5" ht="12.75">
      <c r="B230" s="6" t="str">
        <f>HYPERLINK("http://www.learnnc.org/pages/4342","Rules for students and teachers")</f>
        <v>Rules for students and teachers</v>
      </c>
      <c r="C230" t="s">
        <v>141</v>
      </c>
      <c r="E230" t="s">
        <v>775</v>
      </c>
    </row>
    <row r="231" spans="2:5" ht="12.75">
      <c r="B231" s="6" t="str">
        <f>HYPERLINK("http://www.learnnc.org/pages/5266","John Chavis opens a school for white and black students")</f>
        <v>John Chavis opens a school for white and black students</v>
      </c>
      <c r="C231" t="s">
        <v>141</v>
      </c>
      <c r="E231" t="s">
        <v>774</v>
      </c>
    </row>
    <row r="232" spans="2:5" ht="12.75">
      <c r="B232" s="6" t="str">
        <f>HYPERLINK("http://www.learnnc.org/pages/4345","Education and literacy in Edgecombe County, 1810")</f>
        <v>Education and literacy in Edgecombe County, 1810</v>
      </c>
      <c r="C232" t="s">
        <v>144</v>
      </c>
      <c r="E232" t="s">
        <v>773</v>
      </c>
    </row>
    <row r="233" spans="2:5" ht="12">
      <c r="B233" s="7" t="str">
        <f>HYPERLINK("http://www.learnnc.org/pages/4073","'For What Is a Mother Responsible?'")</f>
        <v>'For What Is a Mother Responsible?'</v>
      </c>
      <c r="C233" t="s">
        <v>141</v>
      </c>
      <c r="E233" t="s">
        <v>772</v>
      </c>
    </row>
    <row r="234" spans="2:5" ht="12.75">
      <c r="B234" s="6" t="str">
        <f>HYPERLINK("http://www.learnnc.org/pages/4312","The University of North Carolina opens")</f>
        <v>The University of North Carolina opens</v>
      </c>
      <c r="E234" t="s">
        <v>771</v>
      </c>
    </row>
    <row r="235" spans="2:5" ht="12.75">
      <c r="B235" s="6" t="str">
        <f>HYPERLINK("http://www.learnnc.org/pages/4308","Student life at UNC")</f>
        <v>Student life at UNC</v>
      </c>
      <c r="C235" t="s">
        <v>144</v>
      </c>
      <c r="E235" t="s">
        <v>770</v>
      </c>
    </row>
    <row r="236" spans="2:5" ht="12.75">
      <c r="B236" s="6" t="str">
        <f>HYPERLINK("http://www.learnnc.org/pages/5305","Cherokee mission schools")</f>
        <v>Cherokee mission schools</v>
      </c>
      <c r="C236" t="s">
        <v>144</v>
      </c>
      <c r="E236" t="s">
        <v>769</v>
      </c>
    </row>
    <row r="237" spans="2:3" ht="12.75">
      <c r="B237" s="6" t="s">
        <v>49</v>
      </c>
      <c r="C237" t="s">
        <v>141</v>
      </c>
    </row>
    <row r="238" spans="2:5" ht="12.75">
      <c r="B238" s="6" t="str">
        <f>HYPERLINK("http://www.learnnc.org/pages/4779","Academies for boys and for girls")</f>
        <v>Academies for boys and for girls</v>
      </c>
      <c r="C238" t="s">
        <v>142</v>
      </c>
      <c r="E238" t="s">
        <v>768</v>
      </c>
    </row>
    <row r="239" spans="2:5" ht="12.75">
      <c r="B239" s="6" t="str">
        <f>HYPERLINK("http://www.learnnc.org/pages/5255","First Year at New Garden Boarding School")</f>
        <v>First Year at New Garden Boarding School</v>
      </c>
      <c r="C239" t="s">
        <v>144</v>
      </c>
      <c r="E239" t="s">
        <v>721</v>
      </c>
    </row>
    <row r="240" ht="12.75">
      <c r="B240" s="6" t="s">
        <v>50</v>
      </c>
    </row>
    <row r="241" ht="12">
      <c r="B241" s="5" t="s">
        <v>166</v>
      </c>
    </row>
    <row r="242" spans="2:5" ht="12.75">
      <c r="B242" s="6" t="str">
        <f>HYPERLINK("http://www.learnnc.org/pages/4374","The North Carolina Gold Rush")</f>
        <v>The North Carolina Gold Rush</v>
      </c>
      <c r="E242" t="s">
        <v>716</v>
      </c>
    </row>
    <row r="243" spans="2:5" ht="12.75">
      <c r="B243" s="6" t="str">
        <f>HYPERLINK("http://www.learnnc.org/pages/4347","The Reed Gold Mine")</f>
        <v>The Reed Gold Mine</v>
      </c>
      <c r="E243" t="s">
        <v>715</v>
      </c>
    </row>
    <row r="244" spans="2:5" ht="12.75">
      <c r="B244" s="6" t="str">
        <f>HYPERLINK("http://www.learnnc.org/pages/4297","From the North Carolina Gold-Mine Company")</f>
        <v>From the North Carolina Gold-Mine Company</v>
      </c>
      <c r="C244" t="s">
        <v>141</v>
      </c>
      <c r="E244" t="s">
        <v>714</v>
      </c>
    </row>
    <row r="245" spans="2:5" ht="12.75">
      <c r="B245" s="6" t="str">
        <f>HYPERLINK("http://www.learnnc.org/pages/4348","Minting gold into coins")</f>
        <v>Minting gold into coins</v>
      </c>
      <c r="E245" t="s">
        <v>713</v>
      </c>
    </row>
    <row r="246" spans="2:5" ht="12.75">
      <c r="B246" s="6" t="str">
        <f>HYPERLINK("http://www.learnnc.org/pages/4700","The workings of a gold mine")</f>
        <v>The workings of a gold mine</v>
      </c>
      <c r="C246" t="s">
        <v>141</v>
      </c>
      <c r="E246" t="s">
        <v>712</v>
      </c>
    </row>
    <row r="247" ht="12">
      <c r="B247" s="5" t="s">
        <v>167</v>
      </c>
    </row>
    <row r="248" spans="2:5" ht="12.75">
      <c r="B248" s="6" t="str">
        <f>HYPERLINK("http://www.learnnc.org/pages/4337","Steamboats")</f>
        <v>Steamboats</v>
      </c>
      <c r="E248" t="s">
        <v>711</v>
      </c>
    </row>
    <row r="249" spans="2:5" ht="12.75">
      <c r="B249" s="6" t="str">
        <f>HYPERLINK("http://www.learnnc.org/pages/4462","The Dismal Swamp Canal")</f>
        <v>The Dismal Swamp Canal</v>
      </c>
      <c r="E249" t="s">
        <v>710</v>
      </c>
    </row>
    <row r="250" spans="2:5" ht="12.75">
      <c r="B250" s="6" t="str">
        <f>HYPERLINK("http://www.learnnc.org/pages/4338","How a canal works")</f>
        <v>How a canal works</v>
      </c>
      <c r="C250" t="s">
        <v>148</v>
      </c>
      <c r="E250" t="s">
        <v>709</v>
      </c>
    </row>
    <row r="251" spans="2:5" ht="12.75">
      <c r="B251" s="6" t="str">
        <f>HYPERLINK("http://www.learnnc.org/pages/4391","Elisha Mitchell and his mountain")</f>
        <v>Elisha Mitchell and his mountain</v>
      </c>
      <c r="E251" t="s">
        <v>708</v>
      </c>
    </row>
    <row r="252" spans="2:5" ht="12.75">
      <c r="B252" s="6" t="str">
        <f>HYPERLINK("http://www.learnnc.org/pages/4460","Elisha Mitchell explores the mountains")</f>
        <v>Elisha Mitchell explores the mountains</v>
      </c>
      <c r="C252" t="s">
        <v>144</v>
      </c>
      <c r="E252" t="s">
        <v>707</v>
      </c>
    </row>
    <row r="253" spans="2:5" ht="12.75">
      <c r="B253" s="6" t="str">
        <f>HYPERLINK("http://www.learnnc.org/pages/4304","The Buncombe Turnpike")</f>
        <v>The Buncombe Turnpike</v>
      </c>
      <c r="E253" t="s">
        <v>753</v>
      </c>
    </row>
    <row r="254" ht="12">
      <c r="B254" s="5" t="s">
        <v>168</v>
      </c>
    </row>
    <row r="255" spans="2:5" ht="12.75">
      <c r="B255" s="6" t="str">
        <f>HYPERLINK("http://www.learnnc.org/pages/4313","The Stanly-Spaight Duel")</f>
        <v>The Stanly-Spaight Duel</v>
      </c>
      <c r="E255" t="s">
        <v>752</v>
      </c>
    </row>
    <row r="256" spans="2:5" ht="12.75">
      <c r="B256" s="6" t="str">
        <f>HYPERLINK("http://www.learnnc.org/pages/4550","The Louisiana Purchase")</f>
        <v>The Louisiana Purchase</v>
      </c>
      <c r="C256" t="s">
        <v>116</v>
      </c>
      <c r="E256" t="s">
        <v>751</v>
      </c>
    </row>
    <row r="257" spans="2:5" ht="12.75">
      <c r="B257" s="6" t="str">
        <f>HYPERLINK("http://www.learnnc.org/pages/4531","The War of 1812")</f>
        <v>The War of 1812</v>
      </c>
      <c r="E257" t="s">
        <v>750</v>
      </c>
    </row>
    <row r="258" spans="2:5" ht="12.75">
      <c r="B258" s="6" t="str">
        <f>HYPERLINK("http://www.learnnc.org/pages/4554","Debating war with Britain: For the war")</f>
        <v>Debating war with Britain: For the war</v>
      </c>
      <c r="C258" t="s">
        <v>144</v>
      </c>
      <c r="E258" t="s">
        <v>749</v>
      </c>
    </row>
    <row r="259" spans="2:5" ht="12.75">
      <c r="B259" s="6" t="str">
        <f>HYPERLINK("http://www.learnnc.org/pages/4555","Debating war with Britain: Against the war")</f>
        <v>Debating war with Britain: Against the war</v>
      </c>
      <c r="C259" t="s">
        <v>144</v>
      </c>
      <c r="E259" t="s">
        <v>748</v>
      </c>
    </row>
    <row r="260" spans="2:5" ht="12.75">
      <c r="B260" s="6" t="str">
        <f>HYPERLINK("http://www.learnnc.org/pages/4553","The burning of Washington")</f>
        <v>The burning of Washington</v>
      </c>
      <c r="C260" t="s">
        <v>144</v>
      </c>
      <c r="E260" t="s">
        <v>747</v>
      </c>
    </row>
    <row r="261" spans="2:5" ht="12.75">
      <c r="B261" s="6" t="str">
        <f>HYPERLINK("http://www.learnnc.org/pages/5302","Dolley Madison and the White House treasures")</f>
        <v>Dolley Madison and the White House treasures</v>
      </c>
      <c r="C261" t="s">
        <v>141</v>
      </c>
      <c r="E261" t="s">
        <v>746</v>
      </c>
    </row>
    <row r="262" spans="2:5" ht="12.75">
      <c r="B262" s="6" t="str">
        <f>HYPERLINK("http://www.learnnc.org/pages/4678","The expansion of slavery and the Missouri Compromise")</f>
        <v>The expansion of slavery and the Missouri Compromise</v>
      </c>
      <c r="C262" t="s">
        <v>116</v>
      </c>
      <c r="E262" t="s">
        <v>745</v>
      </c>
    </row>
    <row r="263" spans="2:5" ht="12">
      <c r="B263" s="5" t="s">
        <v>169</v>
      </c>
      <c r="E263" t="s">
        <v>744</v>
      </c>
    </row>
    <row r="264" spans="2:5" ht="12.75">
      <c r="B264" s="6" t="str">
        <f>HYPERLINK("http://www.learnnc.org/pages/4574","Nat Turner's Rebellion")</f>
        <v>Nat Turner's Rebellion</v>
      </c>
      <c r="E264" t="s">
        <v>744</v>
      </c>
    </row>
    <row r="265" spans="2:5" ht="12.75">
      <c r="B265" s="6" t="str">
        <f>HYPERLINK("http://www.learnnc.org/pages/5257","Mapping rumors of Nat Turner's Rebellion")</f>
        <v>Mapping rumors of Nat Turner's Rebellion</v>
      </c>
      <c r="E265" t="s">
        <v>743</v>
      </c>
    </row>
    <row r="266" spans="2:5" ht="12">
      <c r="B266" s="7" t="str">
        <f>HYPERLINK("http://www.learnnc.org/pages/5250","'Fear of Insurrection'")</f>
        <v>'Fear of Insurrection'</v>
      </c>
      <c r="C266" t="s">
        <v>144</v>
      </c>
      <c r="E266" t="s">
        <v>689</v>
      </c>
    </row>
    <row r="267" spans="2:5" ht="12.75">
      <c r="B267" s="6" t="str">
        <f>HYPERLINK("http://www.learnnc.org/pages/4543","Reporting on Nat Turner: The North Carolina Star, Sept. 1")</f>
        <v>Reporting on Nat Turner: The North Carolina Star, Sept. 1</v>
      </c>
      <c r="C267" t="s">
        <v>144</v>
      </c>
      <c r="E267" t="s">
        <v>688</v>
      </c>
    </row>
    <row r="268" spans="2:3" ht="12.75">
      <c r="B268" s="6" t="s">
        <v>53</v>
      </c>
      <c r="C268" t="s">
        <v>142</v>
      </c>
    </row>
    <row r="269" spans="2:3" ht="12.75">
      <c r="B269" s="6" t="s">
        <v>54</v>
      </c>
      <c r="C269" t="s">
        <v>142</v>
      </c>
    </row>
    <row r="270" spans="2:5" ht="12.75">
      <c r="B270" s="6" t="str">
        <f>HYPERLINK("http://www.learnnc.org/pages/4573","Insurrections in North Carolina?")</f>
        <v>Insurrections in North Carolina?</v>
      </c>
      <c r="C270" t="s">
        <v>142</v>
      </c>
      <c r="E270" t="s">
        <v>687</v>
      </c>
    </row>
    <row r="271" spans="2:5" ht="12.75">
      <c r="B271" s="6" t="str">
        <f>HYPERLINK("http://www.learnnc.org/pages/5295","Hysteria in Wilmington")</f>
        <v>Hysteria in Wilmington</v>
      </c>
      <c r="C271" t="s">
        <v>144</v>
      </c>
      <c r="E271" t="s">
        <v>686</v>
      </c>
    </row>
    <row r="272" spans="2:5" ht="12">
      <c r="B272" s="7" t="str">
        <f>HYPERLINK("http://www.learnnc.org/pages/5296","'A sickening state of things'")</f>
        <v>'A sickening state of things'</v>
      </c>
      <c r="C272" t="s">
        <v>144</v>
      </c>
      <c r="E272" t="s">
        <v>685</v>
      </c>
    </row>
    <row r="273" spans="2:5" ht="12.75">
      <c r="B273" s="6" t="str">
        <f>HYPERLINK("http://www.learnnc.org/pages/5256","Remembering Nat Turner")</f>
        <v>Remembering Nat Turner</v>
      </c>
      <c r="C273" t="s">
        <v>45</v>
      </c>
      <c r="E273" t="s">
        <v>684</v>
      </c>
    </row>
    <row r="274" ht="12.75">
      <c r="B274" s="6" t="s">
        <v>170</v>
      </c>
    </row>
    <row r="275" spans="2:5" ht="12">
      <c r="B275" s="5" t="s">
        <v>170</v>
      </c>
      <c r="E275" t="s">
        <v>683</v>
      </c>
    </row>
    <row r="276" spans="2:5" ht="12.75">
      <c r="B276" s="6" t="str">
        <f>HYPERLINK("http://www.learnnc.org/pages/4530","The Cherokee language and syllabary")</f>
        <v>The Cherokee language and syllabary</v>
      </c>
      <c r="E276" t="s">
        <v>682</v>
      </c>
    </row>
    <row r="277" spans="2:5" ht="12.75">
      <c r="B277" s="6" t="str">
        <f>HYPERLINK("http://www.learnnc.org/pages/4350","Andrew Jackson calls for Indian removal")</f>
        <v>Andrew Jackson calls for Indian removal</v>
      </c>
      <c r="C277" t="s">
        <v>144</v>
      </c>
      <c r="E277" t="s">
        <v>681</v>
      </c>
    </row>
    <row r="278" spans="2:5" ht="12">
      <c r="B278" s="7" t="str">
        <f>HYPERLINK("http://www.learnnc.org/pages/5234","'We have unexpectedly become civilized'")</f>
        <v>'We have unexpectedly become civilized'</v>
      </c>
      <c r="C278" t="s">
        <v>141</v>
      </c>
      <c r="E278" t="s">
        <v>731</v>
      </c>
    </row>
    <row r="279" spans="2:5" ht="12.75">
      <c r="B279" s="6" t="str">
        <f>HYPERLINK("http://www.learnnc.org/pages/4499","The Indian Removal Act of 1830")</f>
        <v>The Indian Removal Act of 1830</v>
      </c>
      <c r="C279" t="s">
        <v>141</v>
      </c>
      <c r="E279" t="s">
        <v>730</v>
      </c>
    </row>
    <row r="280" spans="2:5" ht="12.75">
      <c r="B280" s="6" t="str">
        <f>HYPERLINK("http://www.learnnc.org/pages/4498","Cherokee Nation v. the State of Georgia, 1831")</f>
        <v>Cherokee Nation v. the State of Georgia, 1831</v>
      </c>
      <c r="C280" t="s">
        <v>144</v>
      </c>
      <c r="E280" t="s">
        <v>729</v>
      </c>
    </row>
    <row r="281" spans="2:5" ht="12.75">
      <c r="B281" s="6" t="str">
        <f>HYPERLINK("http://www.learnnc.org/pages/4500","Chief John Ross protests the Treaty of New Echota")</f>
        <v>Chief John Ross protests the Treaty of New Echota</v>
      </c>
      <c r="C281" t="s">
        <v>142</v>
      </c>
      <c r="E281" t="s">
        <v>728</v>
      </c>
    </row>
    <row r="282" spans="2:5" ht="12.75">
      <c r="B282" s="6" t="str">
        <f>HYPERLINK("http://www.learnnc.org/pages/4532","A soldier recalls the Trail of Tears")</f>
        <v>A soldier recalls the Trail of Tears</v>
      </c>
      <c r="C282" t="s">
        <v>142</v>
      </c>
      <c r="E282" t="s">
        <v>727</v>
      </c>
    </row>
    <row r="283" spans="2:5" ht="12.75">
      <c r="B283" s="6" t="str">
        <f>HYPERLINK("http://www.learnnc.org/pages/4547","The legend of Tsali")</f>
        <v>The legend of Tsali</v>
      </c>
      <c r="C283" t="s">
        <v>142</v>
      </c>
      <c r="E283" t="s">
        <v>726</v>
      </c>
    </row>
    <row r="284" ht="12">
      <c r="B284" s="5" t="s">
        <v>171</v>
      </c>
    </row>
    <row r="285" spans="2:5" ht="12.75">
      <c r="B285" s="6" t="str">
        <f>HYPERLINK("http://www.learnnc.org/pages/5205","Whigs and Democrats")</f>
        <v>Whigs and Democrats</v>
      </c>
      <c r="E285" t="s">
        <v>725</v>
      </c>
    </row>
    <row r="286" spans="2:5" ht="12.75">
      <c r="B286" s="6" t="str">
        <f>HYPERLINK("http://www.learnnc.org/pages/5029","Reform movements across the United States")</f>
        <v>Reform movements across the United States</v>
      </c>
      <c r="E286" t="s">
        <v>724</v>
      </c>
    </row>
    <row r="287" spans="2:5" ht="12.75">
      <c r="B287" s="6" t="str">
        <f>HYPERLINK("http://www.learnnc.org/pages/4528","1835 amendments to the North Carolina Constitution")</f>
        <v>1835 amendments to the North Carolina Constitution</v>
      </c>
      <c r="C287" t="s">
        <v>141</v>
      </c>
      <c r="E287" t="s">
        <v>723</v>
      </c>
    </row>
    <row r="288" spans="2:5" ht="12.75">
      <c r="B288" s="6" t="str">
        <f>HYPERLINK("http://www.learnnc.org/pages/4529","Ratifying the amendments")</f>
        <v>Ratifying the amendments</v>
      </c>
      <c r="E288" t="s">
        <v>722</v>
      </c>
    </row>
    <row r="289" spans="2:5" ht="12.75">
      <c r="B289" s="6" t="str">
        <f>HYPERLINK("http://www.learnnc.org/pages/4804","North Carolina's first public school opens")</f>
        <v>North Carolina's first public school opens</v>
      </c>
      <c r="C289" t="s">
        <v>45</v>
      </c>
      <c r="E289" t="s">
        <v>717</v>
      </c>
    </row>
    <row r="290" spans="2:5" ht="12.75">
      <c r="B290" s="6" t="str">
        <f>HYPERLINK("http://www.learnnc.org/pages/4782","Criminal law and reform")</f>
        <v>Criminal law and reform</v>
      </c>
      <c r="E290" t="s">
        <v>667</v>
      </c>
    </row>
    <row r="291" spans="2:5" ht="12.75">
      <c r="B291" s="6" t="str">
        <f>HYPERLINK("http://www.learnnc.org/pages/4780","Dorothea Dix Hospital")</f>
        <v>Dorothea Dix Hospital</v>
      </c>
      <c r="E291" t="s">
        <v>666</v>
      </c>
    </row>
    <row r="292" spans="2:5" ht="12.75">
      <c r="B292" s="6" t="str">
        <f>HYPERLINK("http://www.learnnc.org/pages/4748","Dorothea Dix pleads for a state mental hospital")</f>
        <v>Dorothea Dix pleads for a state mental hospital</v>
      </c>
      <c r="C292" t="s">
        <v>142</v>
      </c>
      <c r="E292" t="s">
        <v>665</v>
      </c>
    </row>
    <row r="293" spans="2:5" ht="12.75">
      <c r="B293" s="6" t="str">
        <f>HYPERLINK("http://www.learnnc.org/pages/5303","The Raleigh Female Benevolent Society")</f>
        <v>The Raleigh Female Benevolent Society</v>
      </c>
      <c r="C293" t="s">
        <v>144</v>
      </c>
      <c r="E293" t="s">
        <v>664</v>
      </c>
    </row>
    <row r="294" spans="1:4" ht="12.75">
      <c r="A294" t="s">
        <v>172</v>
      </c>
      <c r="B294" s="6"/>
      <c r="D294" t="s">
        <v>123</v>
      </c>
    </row>
    <row r="295" spans="2:3" ht="12">
      <c r="B295" s="5" t="s">
        <v>173</v>
      </c>
      <c r="C295" t="s">
        <v>45</v>
      </c>
    </row>
    <row r="296" spans="2:5" ht="12.75">
      <c r="B296" s="6" t="str">
        <f>HYPERLINK("http://www.learnnc.org/pages/5347","Distribution of land and slaves")</f>
        <v>Distribution of land and slaves</v>
      </c>
      <c r="E296" t="s">
        <v>663</v>
      </c>
    </row>
    <row r="297" spans="2:5" ht="12.75">
      <c r="B297" s="6" t="str">
        <f>HYPERLINK("http://www.learnnc.org/pages/5601","Social divisions in antebellum North Carolina")</f>
        <v>Social divisions in antebellum North Carolina</v>
      </c>
      <c r="E297" t="s">
        <v>662</v>
      </c>
    </row>
    <row r="298" spans="2:5" ht="12.75">
      <c r="B298" s="6" t="str">
        <f>HYPERLINK("http://www.learnnc.org/pages/4492","North Carolina v. Mann")</f>
        <v>North Carolina v. Mann</v>
      </c>
      <c r="C298" t="s">
        <v>144</v>
      </c>
      <c r="E298" t="s">
        <v>661</v>
      </c>
    </row>
    <row r="299" spans="2:5" ht="12.75">
      <c r="B299" s="6" t="str">
        <f>HYPERLINK("http://www.learnnc.org/pages/4783","The Quakers and anti-slavery")</f>
        <v>The Quakers and anti-slavery</v>
      </c>
      <c r="C299" t="s">
        <v>144</v>
      </c>
      <c r="E299" t="s">
        <v>660</v>
      </c>
    </row>
    <row r="300" spans="2:5" ht="12.75">
      <c r="B300" s="6" t="str">
        <f>HYPERLINK("http://www.learnnc.org/pages/4739","Levi Coffin and the Underground Railroad")</f>
        <v>Levi Coffin and the Underground Railroad</v>
      </c>
      <c r="E300" t="s">
        <v>659</v>
      </c>
    </row>
    <row r="301" spans="2:5" ht="12.75">
      <c r="B301" s="6" t="str">
        <f>HYPERLINK("http://www.learnnc.org/pages/5314","Negotiated segregation in Salem")</f>
        <v>Negotiated segregation in Salem</v>
      </c>
      <c r="E301" t="s">
        <v>658</v>
      </c>
    </row>
    <row r="302" spans="2:5" ht="12.75">
      <c r="B302" s="6" t="str">
        <f>HYPERLINK("http://www.learnnc.org/pages/5430","Manumission")</f>
        <v>Manumission</v>
      </c>
      <c r="C302" t="s">
        <v>144</v>
      </c>
      <c r="E302" t="s">
        <v>657</v>
      </c>
    </row>
    <row r="303" spans="2:5" ht="12.75">
      <c r="B303" s="6" t="str">
        <f>HYPERLINK("http://www.learnnc.org/pages/5431","A petition to free a white slave")</f>
        <v>A petition to free a white slave</v>
      </c>
      <c r="C303" t="s">
        <v>142</v>
      </c>
      <c r="E303" t="s">
        <v>706</v>
      </c>
    </row>
    <row r="304" spans="2:5" ht="12.75">
      <c r="B304" s="6" t="str">
        <f>HYPERLINK("http://www.learnnc.org/pages/5328","Black codes")</f>
        <v>Black codes</v>
      </c>
      <c r="C304" t="s">
        <v>144</v>
      </c>
      <c r="E304" t="s">
        <v>705</v>
      </c>
    </row>
    <row r="305" spans="2:5" ht="12.75">
      <c r="B305" s="6" t="str">
        <f>HYPERLINK("http://www.learnnc.org/pages/4508","Advertising for slaves")</f>
        <v>Advertising for slaves</v>
      </c>
      <c r="C305" t="s">
        <v>144</v>
      </c>
      <c r="E305" t="s">
        <v>704</v>
      </c>
    </row>
    <row r="306" spans="2:5" ht="12.75">
      <c r="B306" s="6" t="str">
        <f>HYPERLINK("http://www.learnnc.org/pages/4761","Runaways and slave hunters in the Dismal Swamp")</f>
        <v>Runaways and slave hunters in the Dismal Swamp</v>
      </c>
      <c r="C306" t="s">
        <v>144</v>
      </c>
      <c r="E306" t="s">
        <v>703</v>
      </c>
    </row>
    <row r="307" spans="2:5" ht="12.75">
      <c r="B307" s="6" t="str">
        <f>HYPERLINK("http://www.learnnc.org/pages/5613","Antislavery feeling in the mountains")</f>
        <v>Antislavery feeling in the mountains</v>
      </c>
      <c r="C307" t="s">
        <v>144</v>
      </c>
      <c r="E307" t="s">
        <v>702</v>
      </c>
    </row>
    <row r="308" ht="12">
      <c r="B308" s="5" t="s">
        <v>174</v>
      </c>
    </row>
    <row r="309" ht="12.75">
      <c r="B309" s="6" t="str">
        <f>HYPERLINK("http://www.learnnc.org/pages/5367","Crops and livestock")</f>
        <v>Crops and livestock</v>
      </c>
    </row>
    <row r="310" spans="2:5" ht="12.75">
      <c r="B310" s="6" t="str">
        <f>HYPERLINK("http://www.learnnc.org/pages/5351","Seasons on a farm")</f>
        <v>Seasons on a farm</v>
      </c>
      <c r="C310" t="s">
        <v>144</v>
      </c>
      <c r="E310" t="s">
        <v>701</v>
      </c>
    </row>
    <row r="311" spans="2:5" ht="12.75">
      <c r="B311" s="6" t="str">
        <f>HYPERLINK("http://www.learnnc.org/pages/5382","Diary of a planter")</f>
        <v>Diary of a planter</v>
      </c>
      <c r="C311" t="s">
        <v>144</v>
      </c>
      <c r="E311" t="s">
        <v>700</v>
      </c>
    </row>
    <row r="312" spans="2:5" ht="12.75">
      <c r="B312" s="6" t="str">
        <f>HYPERLINK("http://www.learnnc.org/pages/5381","Diary of a farm wife")</f>
        <v>Diary of a farm wife</v>
      </c>
      <c r="C312" t="s">
        <v>144</v>
      </c>
      <c r="E312" t="s">
        <v>699</v>
      </c>
    </row>
    <row r="313" spans="2:5" ht="12.75">
      <c r="B313" s="6" t="str">
        <f>HYPERLINK("http://www.learnnc.org/pages/4483","The duties of a young woman")</f>
        <v>The duties of a young woman</v>
      </c>
      <c r="C313" t="s">
        <v>144</v>
      </c>
      <c r="E313" t="s">
        <v>698</v>
      </c>
    </row>
    <row r="314" spans="2:3" ht="12.75">
      <c r="B314" s="6" t="str">
        <f>HYPERLINK("http://www.learnnc.org/pages/4376","Southern cooking, 1824")</f>
        <v>Southern cooking, 1824</v>
      </c>
      <c r="C314" t="s">
        <v>144</v>
      </c>
    </row>
    <row r="315" spans="2:5" ht="12.75">
      <c r="B315" s="6" t="str">
        <f>HYPERLINK("http://www.learnnc.org/pages/5337","Southern honor")</f>
        <v>Southern honor</v>
      </c>
      <c r="C315" t="s">
        <v>144</v>
      </c>
      <c r="E315" t="s">
        <v>697</v>
      </c>
    </row>
    <row r="316" spans="2:5" ht="12.75">
      <c r="B316" s="6" t="str">
        <f>HYPERLINK("http://www.learnnc.org/pages/4341","Court days")</f>
        <v>Court days</v>
      </c>
      <c r="C316" t="s">
        <v>144</v>
      </c>
      <c r="E316" t="s">
        <v>696</v>
      </c>
    </row>
    <row r="317" spans="2:5" ht="12.75">
      <c r="B317" s="6" t="str">
        <f>HYPERLINK("http://www.learnnc.org/pages/4343","A bilious fever")</f>
        <v>A bilious fever</v>
      </c>
      <c r="C317" t="s">
        <v>144</v>
      </c>
      <c r="E317" t="s">
        <v>695</v>
      </c>
    </row>
    <row r="318" spans="2:5" ht="12.75">
      <c r="B318" s="6" t="str">
        <f>HYPERLINK("http://www.learnnc.org/pages/5343","Bright leaf tobacco")</f>
        <v>Bright leaf tobacco</v>
      </c>
      <c r="E318" t="s">
        <v>694</v>
      </c>
    </row>
    <row r="319" spans="2:5" ht="12.75">
      <c r="B319" s="6" t="str">
        <f>HYPERLINK("http://www.learnnc.org/pages/1371","Naval stores in antebellum North Carolina")</f>
        <v>Naval stores in antebellum North Carolina</v>
      </c>
      <c r="C319" t="s">
        <v>144</v>
      </c>
      <c r="E319" t="s">
        <v>690</v>
      </c>
    </row>
    <row r="320" spans="2:5" ht="12.75">
      <c r="B320" s="6" t="str">
        <f>HYPERLINK("http://www.learnnc.org/pages/5387","Managing a plantation: Expenses")</f>
        <v>Managing a plantation: Expenses</v>
      </c>
      <c r="C320" t="s">
        <v>141</v>
      </c>
      <c r="E320" t="s">
        <v>645</v>
      </c>
    </row>
    <row r="321" spans="2:5" ht="12.75">
      <c r="B321" s="6" t="str">
        <f>HYPERLINK("http://www.learnnc.org/pages/5388","Managing a plantation: Property")</f>
        <v>Managing a plantation: Property</v>
      </c>
      <c r="C321" t="s">
        <v>144</v>
      </c>
      <c r="E321" t="s">
        <v>644</v>
      </c>
    </row>
    <row r="322" spans="2:5" ht="12.75">
      <c r="B322" s="6" t="str">
        <f>HYPERLINK("http://www.learnnc.org/pages/5390","Setting up a plantation")</f>
        <v>Setting up a plantation</v>
      </c>
      <c r="C322" t="s">
        <v>144</v>
      </c>
      <c r="E322" t="s">
        <v>643</v>
      </c>
    </row>
    <row r="323" spans="2:3" ht="12.75">
      <c r="B323" s="6" t="str">
        <f>HYPERLINK("http://www.learnnc.org/pages/5385","Antebellum homes and plantations")</f>
        <v>Antebellum homes and plantations</v>
      </c>
      <c r="C323" t="s">
        <v>63</v>
      </c>
    </row>
    <row r="324" ht="12">
      <c r="B324" s="5" t="s">
        <v>175</v>
      </c>
    </row>
    <row r="325" spans="2:5" ht="12.75">
      <c r="B325" s="6" t="str">
        <f>HYPERLINK("http://www.learnnc.org/pages/5602","The life of a slave")</f>
        <v>The life of a slave</v>
      </c>
      <c r="E325" t="s">
        <v>642</v>
      </c>
    </row>
    <row r="326" spans="2:3" ht="12.75">
      <c r="B326" s="6" t="str">
        <f>HYPERLINK("http://www.learnnc.org/pages/4663","Interview with Charlie Barbour")</f>
        <v>Interview with Charlie Barbour</v>
      </c>
      <c r="C326" t="s">
        <v>144</v>
      </c>
    </row>
    <row r="327" spans="2:5" ht="12.75">
      <c r="B327" s="6" t="str">
        <f>HYPERLINK("http://www.learnnc.org/pages/5336","James Curry's childhood in slavery")</f>
        <v>James Curry's childhood in slavery</v>
      </c>
      <c r="C327" t="s">
        <v>142</v>
      </c>
      <c r="E327" t="s">
        <v>641</v>
      </c>
    </row>
    <row r="328" spans="2:3" ht="12.75">
      <c r="B328" s="6" t="str">
        <f>HYPERLINK("http://www.learnnc.org/pages/4758","Interview with Lila Nichols")</f>
        <v>Interview with Lila Nichols</v>
      </c>
      <c r="C328" t="s">
        <v>144</v>
      </c>
    </row>
    <row r="329" spans="2:3" ht="12.75">
      <c r="B329" s="6" t="str">
        <f>HYPERLINK("http://www.learnnc.org/pages/4661","Interview with Willis Cozart")</f>
        <v>Interview with Willis Cozart</v>
      </c>
      <c r="C329" t="s">
        <v>144</v>
      </c>
    </row>
    <row r="330" spans="2:5" ht="12.75">
      <c r="B330" s="6" t="str">
        <f>HYPERLINK("http://www.learnnc.org/pages/4756","Interview with Josephine Smith")</f>
        <v>Interview with Josephine Smith</v>
      </c>
      <c r="C330" t="s">
        <v>144</v>
      </c>
      <c r="E330" t="s">
        <v>640</v>
      </c>
    </row>
    <row r="331" spans="2:3" ht="12.75">
      <c r="B331" s="6" t="s">
        <v>56</v>
      </c>
      <c r="C331" t="s">
        <v>144</v>
      </c>
    </row>
    <row r="332" spans="2:3" ht="12.75">
      <c r="B332" s="6" t="str">
        <f>HYPERLINK("http://www.learnnc.org/pages/4658","Interview with Cornelia Andrews")</f>
        <v>Interview with Cornelia Andrews</v>
      </c>
      <c r="C332" t="s">
        <v>142</v>
      </c>
    </row>
    <row r="333" spans="2:5" ht="12.75">
      <c r="B333" s="6" t="str">
        <f>HYPERLINK("http://www.learnnc.org/pages/5339","Interview with Fountain Hughes")</f>
        <v>Interview with Fountain Hughes</v>
      </c>
      <c r="C333" t="s">
        <v>57</v>
      </c>
      <c r="E333" t="s">
        <v>640</v>
      </c>
    </row>
    <row r="334" spans="2:5" ht="12.75">
      <c r="B334" s="6" t="str">
        <f>HYPERLINK("http://www.learnnc.org/pages/5340","Incidents in the Life of a Slave Girl")</f>
        <v>Incidents in the Life of a Slave Girl</v>
      </c>
      <c r="C334" t="s">
        <v>144</v>
      </c>
      <c r="E334" t="s">
        <v>639</v>
      </c>
    </row>
    <row r="335" spans="2:5" ht="12.75">
      <c r="B335" s="6" t="str">
        <f>HYPERLINK("http://www.learnnc.org/pages/4738","Lunsford Lane buys his freedom")</f>
        <v>Lunsford Lane buys his freedom</v>
      </c>
      <c r="C335" t="s">
        <v>144</v>
      </c>
      <c r="E335" t="s">
        <v>638</v>
      </c>
    </row>
    <row r="336" spans="2:5" ht="12.75">
      <c r="B336" s="6" t="str">
        <f>HYPERLINK("http://www.learnnc.org/pages/5335","James Curry escapes from slavery")</f>
        <v>James Curry escapes from slavery</v>
      </c>
      <c r="C336" t="s">
        <v>144</v>
      </c>
      <c r="E336" t="s">
        <v>637</v>
      </c>
    </row>
    <row r="337" spans="2:5" ht="12.75">
      <c r="B337" s="6" t="str">
        <f>HYPERLINK("http://www.learnnc.org/pages/5456","Jonkonnu in North Carolina")</f>
        <v>Jonkonnu in North Carolina</v>
      </c>
      <c r="E337" t="s">
        <v>636</v>
      </c>
    </row>
    <row r="338" spans="2:5" ht="12.75">
      <c r="B338" s="6" t="str">
        <f>HYPERLINK("http://www.learnnc.org/pages/5389","Managing a plantation: Slaves")</f>
        <v>Managing a plantation: Slaves</v>
      </c>
      <c r="C338" t="s">
        <v>142</v>
      </c>
      <c r="E338" t="s">
        <v>680</v>
      </c>
    </row>
    <row r="339" ht="12">
      <c r="B339" s="5" t="s">
        <v>176</v>
      </c>
    </row>
    <row r="340" spans="2:5" ht="12.75">
      <c r="B340" s="6" t="str">
        <f>HYPERLINK("http://www.learnnc.org/pages/5332","Towns and villages")</f>
        <v>Towns and villages</v>
      </c>
      <c r="E340" t="s">
        <v>679</v>
      </c>
    </row>
    <row r="341" spans="2:5" ht="12.75">
      <c r="B341" s="6" t="str">
        <f>HYPERLINK("http://www.learnnc.org/pages/5350","Occupations in 1860")</f>
        <v>Occupations in 1860</v>
      </c>
      <c r="E341" t="s">
        <v>678</v>
      </c>
    </row>
    <row r="342" spans="2:3" ht="12.75">
      <c r="B342" s="6" t="s">
        <v>58</v>
      </c>
      <c r="C342" t="s">
        <v>45</v>
      </c>
    </row>
    <row r="343" spans="2:5" ht="12.75">
      <c r="B343" s="6" t="str">
        <f>HYPERLINK("http://www.learnnc.org/pages/5082","Thomas Day")</f>
        <v>Thomas Day</v>
      </c>
      <c r="E343" t="s">
        <v>677</v>
      </c>
    </row>
    <row r="344" ht="12.75">
      <c r="B344" s="6" t="str">
        <f>HYPERLINK("http://www.learnnc.org/pages/4435","Indian Cabinetmakers in Piedmont North Carolina")</f>
        <v>Indian Cabinetmakers in Piedmont North Carolina</v>
      </c>
    </row>
    <row r="345" spans="2:5" ht="12.75">
      <c r="B345" s="6" t="str">
        <f>HYPERLINK("http://www.learnnc.org/pages/5348","The Nissen Wagon Works")</f>
        <v>The Nissen Wagon Works</v>
      </c>
      <c r="E345" t="s">
        <v>676</v>
      </c>
    </row>
    <row r="346" spans="2:5" ht="12.75">
      <c r="B346" s="6" t="str">
        <f>HYPERLINK("http://www.learnnc.org/pages/5349","The Alamance Cotton Mill")</f>
        <v>The Alamance Cotton Mill</v>
      </c>
      <c r="E346" t="s">
        <v>675</v>
      </c>
    </row>
    <row r="347" ht="12">
      <c r="B347" s="5" t="s">
        <v>177</v>
      </c>
    </row>
    <row r="348" spans="2:5" ht="12.75">
      <c r="B348" s="6" t="str">
        <f>HYPERLINK("http://www.learnnc.org/pages/5423","The invention of the telegraph")</f>
        <v>The invention of the telegraph</v>
      </c>
      <c r="E348" t="s">
        <v>674</v>
      </c>
    </row>
    <row r="349" spans="2:5" ht="12.75">
      <c r="B349" s="6" t="str">
        <f>HYPERLINK("http://www.learnnc.org/pages/4887","The North Carolina Railroad")</f>
        <v>The North Carolina Railroad</v>
      </c>
      <c r="E349" t="s">
        <v>673</v>
      </c>
    </row>
    <row r="350" spans="2:5" ht="12.75">
      <c r="B350" s="6" t="str">
        <f>HYPERLINK("http://www.learnnc.org/pages/4476","Estimated cost of the North Carolina Rail Road, 1851")</f>
        <v>Estimated cost of the North Carolina Rail Road, 1851</v>
      </c>
      <c r="E350" t="s">
        <v>672</v>
      </c>
    </row>
    <row r="351" spans="2:5" ht="12.75">
      <c r="B351" s="6" t="str">
        <f>HYPERLINK("http://www.learnnc.org/pages/4885","The Wilmington and Weldon Railroad")</f>
        <v>The Wilmington and Weldon Railroad</v>
      </c>
      <c r="E351" t="s">
        <v>671</v>
      </c>
    </row>
    <row r="352" spans="2:5" ht="12.75">
      <c r="B352" s="6" t="str">
        <f>HYPERLINK("http://www.learnnc.org/pages/4828","A railroad timetable")</f>
        <v>A railroad timetable</v>
      </c>
      <c r="C352" t="s">
        <v>142</v>
      </c>
      <c r="E352" t="s">
        <v>668</v>
      </c>
    </row>
    <row r="353" spans="2:5" ht="12.75">
      <c r="B353" s="6" t="str">
        <f>HYPERLINK("http://www.learnnc.org/pages/5009","The Fayetteville and Western Plank Road")</f>
        <v>The Fayetteville and Western Plank Road</v>
      </c>
      <c r="E353" t="s">
        <v>622</v>
      </c>
    </row>
    <row r="354" spans="2:3" ht="12.75">
      <c r="B354" s="6" t="s">
        <v>59</v>
      </c>
      <c r="C354" t="s">
        <v>144</v>
      </c>
    </row>
    <row r="355" ht="12">
      <c r="B355" s="5" t="s">
        <v>178</v>
      </c>
    </row>
    <row r="356" ht="12.75">
      <c r="B356" s="6" t="s">
        <v>60</v>
      </c>
    </row>
    <row r="357" spans="2:5" ht="12.75">
      <c r="B357" s="6" t="str">
        <f>HYPERLINK("http://www.learnnc.org/pages/5441","African American spirituals")</f>
        <v>African American spirituals</v>
      </c>
      <c r="C357" t="s">
        <v>144</v>
      </c>
      <c r="E357" t="s">
        <v>621</v>
      </c>
    </row>
    <row r="358" spans="2:5" ht="12.75">
      <c r="B358" s="6" t="str">
        <f>HYPERLINK("http://www.learnnc.org/pages/5327","The Gospel Train")</f>
        <v>The Gospel Train</v>
      </c>
      <c r="C358" t="s">
        <v>57</v>
      </c>
      <c r="E358" t="s">
        <v>620</v>
      </c>
    </row>
    <row r="359" spans="2:5" ht="12.75">
      <c r="B359" s="6" t="str">
        <f>HYPERLINK("http://www.learnnc.org/pages/5341","I'm Gwine Home on de Mornin' Train")</f>
        <v>I'm Gwine Home on de Mornin' Train</v>
      </c>
      <c r="C359" t="s">
        <v>57</v>
      </c>
      <c r="E359" t="s">
        <v>619</v>
      </c>
    </row>
    <row r="360" spans="2:5" ht="12.75">
      <c r="B360" s="6" t="str">
        <f>HYPERLINK("http://www.learnnc.org/pages/5342","Long Way to Travel")</f>
        <v>Long Way to Travel</v>
      </c>
      <c r="C360" t="s">
        <v>57</v>
      </c>
      <c r="E360" t="s">
        <v>618</v>
      </c>
    </row>
    <row r="361" spans="2:5" ht="12.75">
      <c r="B361" s="6" t="str">
        <f>HYPERLINK("http://www.learnnc.org/pages/5457","Frankie Silver")</f>
        <v>Frankie Silver</v>
      </c>
      <c r="E361" t="s">
        <v>617</v>
      </c>
    </row>
    <row r="362" spans="2:5" ht="12.75">
      <c r="B362" s="6" t="str">
        <f>HYPERLINK("http://www.learnnc.org/pages/5458","The Ballad of Frankie Silver")</f>
        <v>The Ballad of Frankie Silver</v>
      </c>
      <c r="C362" t="s">
        <v>142</v>
      </c>
      <c r="E362" t="s">
        <v>616</v>
      </c>
    </row>
    <row r="363" spans="2:5" ht="12.75">
      <c r="B363" s="6" t="str">
        <f>HYPERLINK("http://www.learnnc.org/pages/5345","All hail to thee, thou good old state")</f>
        <v>All hail to thee, thou good old state</v>
      </c>
      <c r="C363" t="s">
        <v>144</v>
      </c>
      <c r="E363" t="s">
        <v>615</v>
      </c>
    </row>
    <row r="364" spans="2:5" ht="12.75">
      <c r="B364" s="6" t="str">
        <f>HYPERLINK("http://www.learnnc.org/pages/5344","The Old North State")</f>
        <v>The Old North State</v>
      </c>
      <c r="C364" t="s">
        <v>142</v>
      </c>
      <c r="E364" t="s">
        <v>614</v>
      </c>
    </row>
    <row r="365" spans="2:5" ht="12.75">
      <c r="B365" s="6" t="str">
        <f>HYPERLINK("http://www.learnnc.org/pages/5083","George Moses Horton")</f>
        <v>George Moses Horton</v>
      </c>
      <c r="E365" t="s">
        <v>613</v>
      </c>
    </row>
    <row r="366" spans="2:5" ht="12.75">
      <c r="B366" s="6" t="str">
        <f>HYPERLINK("http://www.learnnc.org/pages/5315","Death of an Old Carriage Horse")</f>
        <v>Death of an Old Carriage Horse</v>
      </c>
      <c r="C366" t="s">
        <v>142</v>
      </c>
      <c r="E366" t="s">
        <v>612</v>
      </c>
    </row>
    <row r="367" ht="12">
      <c r="B367" s="5" t="s">
        <v>179</v>
      </c>
    </row>
    <row r="368" spans="2:5" ht="12.75">
      <c r="B368" s="6" t="str">
        <f>HYPERLINK("http://www.learnnc.org/pages/5429","From proslavery to secession")</f>
        <v>From proslavery to secession</v>
      </c>
      <c r="E368" t="s">
        <v>611</v>
      </c>
    </row>
    <row r="369" spans="2:5" ht="12.75">
      <c r="B369" s="6" t="str">
        <f>HYPERLINK("http://www.learnnc.org/pages/5313","The Mexican-American War")</f>
        <v>The Mexican-American War</v>
      </c>
      <c r="E369" t="s">
        <v>610</v>
      </c>
    </row>
    <row r="370" ht="12.75">
      <c r="B370" s="6" t="s">
        <v>61</v>
      </c>
    </row>
    <row r="371" spans="2:5" ht="12.75">
      <c r="B371" s="6" t="str">
        <f>HYPERLINK("http://www.learnnc.org/pages/5329","The Compromise of 1850")</f>
        <v>The Compromise of 1850</v>
      </c>
      <c r="C371" t="s">
        <v>116</v>
      </c>
      <c r="E371" t="s">
        <v>656</v>
      </c>
    </row>
    <row r="372" spans="2:5" ht="12.75">
      <c r="B372" s="6" t="str">
        <f>HYPERLINK("http://www.learnnc.org/pages/5330","A divided nation")</f>
        <v>A divided nation</v>
      </c>
      <c r="C372" t="s">
        <v>116</v>
      </c>
      <c r="E372" t="s">
        <v>655</v>
      </c>
    </row>
    <row r="373" spans="2:5" ht="12.75">
      <c r="B373" s="6" t="str">
        <f>HYPERLINK("http://www.learnnc.org/pages/4494","Benjamin Hedrick")</f>
        <v>Benjamin Hedrick</v>
      </c>
      <c r="C373" t="s">
        <v>144</v>
      </c>
      <c r="E373" t="s">
        <v>654</v>
      </c>
    </row>
    <row r="374" spans="2:5" ht="12.75">
      <c r="B374" s="6" t="str">
        <f>HYPERLINK("http://www.learnnc.org/pages/4495","UNC dismisses Benjamin Hedrick")</f>
        <v>UNC dismisses Benjamin Hedrick</v>
      </c>
      <c r="C374" t="s">
        <v>144</v>
      </c>
      <c r="E374" t="s">
        <v>653</v>
      </c>
    </row>
    <row r="375" spans="2:5" ht="12.75">
      <c r="B375" s="6" t="str">
        <f>HYPERLINK("http://www.learnnc.org/pages/4490","The impending crisis of the South")</f>
        <v>The impending crisis of the South</v>
      </c>
      <c r="C375" t="s">
        <v>144</v>
      </c>
      <c r="E375" t="s">
        <v>652</v>
      </c>
    </row>
    <row r="376" spans="2:5" ht="12.75">
      <c r="B376" s="6" t="str">
        <f>HYPERLINK("http://www.learnnc.org/pages/4493","Furor over Hinton Helper's book")</f>
        <v>Furor over Hinton Helper's book</v>
      </c>
      <c r="C376" t="s">
        <v>144</v>
      </c>
      <c r="E376" t="s">
        <v>651</v>
      </c>
    </row>
    <row r="377" spans="2:5" ht="12.75">
      <c r="B377" s="6" t="str">
        <f>HYPERLINK("http://www.learnnc.org/pages/5331","The Election of 1860")</f>
        <v>The Election of 1860</v>
      </c>
      <c r="E377" t="s">
        <v>650</v>
      </c>
    </row>
    <row r="378" spans="1:4" ht="12.75">
      <c r="A378" t="s">
        <v>180</v>
      </c>
      <c r="B378" s="6"/>
      <c r="D378" t="s">
        <v>123</v>
      </c>
    </row>
    <row r="379" ht="12">
      <c r="B379" s="5" t="s">
        <v>181</v>
      </c>
    </row>
    <row r="380" ht="12.75">
      <c r="B380" s="6" t="s">
        <v>64</v>
      </c>
    </row>
    <row r="381" spans="2:5" ht="12.75">
      <c r="B381" s="6" t="str">
        <f>HYPERLINK("http://www.learnnc.org/pages/5095","Secession and civil war")</f>
        <v>Secession and civil war</v>
      </c>
      <c r="E381" t="s">
        <v>649</v>
      </c>
    </row>
    <row r="382" spans="2:5" ht="12.75">
      <c r="B382" s="6" t="str">
        <f>HYPERLINK("http://www.learnnc.org/pages/4637","Fort Sumter")</f>
        <v>Fort Sumter</v>
      </c>
      <c r="C382" t="s">
        <v>116</v>
      </c>
      <c r="E382" t="s">
        <v>692</v>
      </c>
    </row>
    <row r="383" spans="2:5" ht="12.75">
      <c r="B383" s="6" t="str">
        <f>HYPERLINK("http://www.learnnc.org/pages/4589","North Carolinians debate secession")</f>
        <v>North Carolinians debate secession</v>
      </c>
      <c r="C383" t="s">
        <v>144</v>
      </c>
      <c r="E383" t="s">
        <v>691</v>
      </c>
    </row>
    <row r="384" spans="2:5" ht="12.75">
      <c r="B384" s="6" t="str">
        <f>HYPERLINK("http://www.learnnc.org/pages/4647","A Virginia boy volunteers")</f>
        <v>A Virginia boy volunteers</v>
      </c>
      <c r="C384" t="s">
        <v>144</v>
      </c>
      <c r="E384" t="s">
        <v>646</v>
      </c>
    </row>
    <row r="385" spans="2:5" ht="12.75">
      <c r="B385" s="6" t="str">
        <f>HYPERLINK("http://www.learnnc.org/pages/4648","A UNC student asks to sign up")</f>
        <v>A UNC student asks to sign up</v>
      </c>
      <c r="C385" t="s">
        <v>141</v>
      </c>
      <c r="E385" t="s">
        <v>595</v>
      </c>
    </row>
    <row r="386" spans="2:5" ht="12.75">
      <c r="B386" s="6" t="str">
        <f>HYPERLINK("http://www.learnnc.org/pages/4587","North Carolina secedes")</f>
        <v>North Carolina secedes</v>
      </c>
      <c r="C386" t="s">
        <v>142</v>
      </c>
      <c r="E386" t="s">
        <v>594</v>
      </c>
    </row>
    <row r="387" spans="2:5" ht="12.75">
      <c r="B387" s="6" t="str">
        <f>HYPERLINK("http://www.learnnc.org/pages/4586","The North Carolina Oath of Allegiance")</f>
        <v>The North Carolina Oath of Allegiance</v>
      </c>
      <c r="C387" t="s">
        <v>45</v>
      </c>
      <c r="E387" t="s">
        <v>593</v>
      </c>
    </row>
    <row r="388" spans="2:3" ht="12.75">
      <c r="B388" s="6" t="s">
        <v>592</v>
      </c>
      <c r="C388" t="s">
        <v>144</v>
      </c>
    </row>
    <row r="389" ht="12">
      <c r="B389" s="5" t="s">
        <v>182</v>
      </c>
    </row>
    <row r="390" spans="2:5" ht="12.75">
      <c r="B390" s="6" t="str">
        <f>HYPERLINK("http://www.learnnc.org/pages/5463","North and South in 1861")</f>
        <v>North and South in 1861</v>
      </c>
      <c r="E390" t="s">
        <v>591</v>
      </c>
    </row>
    <row r="391" ht="12.75">
      <c r="B391" s="6" t="str">
        <f>HYPERLINK("http://www.learnnc.org/pages/5117","Timeline of the Civil War, July 1861-July 1864")</f>
        <v>Timeline of the Civil War, July 1861-July 1864</v>
      </c>
    </row>
    <row r="392" spans="2:5" ht="12.75">
      <c r="B392" s="6" t="str">
        <f>HYPERLINK("http://www.learnnc.org/pages/5096","The Civil War: From Bull Run to Appomattox")</f>
        <v>The Civil War: From Bull Run to Appomattox</v>
      </c>
      <c r="E392" t="s">
        <v>590</v>
      </c>
    </row>
    <row r="393" spans="2:5" ht="12.75">
      <c r="B393" s="6" t="str">
        <f>HYPERLINK("http://www.learnnc.org/pages/5663","North Carolina as a Civil War battlefield: May 1861-April 1862")</f>
        <v>North Carolina as a Civil War battlefield: May 1861-April 1862</v>
      </c>
      <c r="E393" t="s">
        <v>589</v>
      </c>
    </row>
    <row r="394" spans="2:5" ht="12.75">
      <c r="B394" s="6" t="str">
        <f>HYPERLINK("http://www.learnnc.org/pages/5460","The Union blockade")</f>
        <v>The Union blockade</v>
      </c>
      <c r="E394" t="s">
        <v>588</v>
      </c>
    </row>
    <row r="395" spans="2:5" ht="12.75">
      <c r="B395" s="6" t="str">
        <f>HYPERLINK("http://www.learnnc.org/pages/4606","Rose O'Neal Greenhow describes the Battle of Manassas")</f>
        <v>Rose O'Neal Greenhow describes the Battle of Manassas</v>
      </c>
      <c r="C395" t="s">
        <v>144</v>
      </c>
      <c r="E395" t="s">
        <v>587</v>
      </c>
    </row>
    <row r="396" ht="12.75">
      <c r="B396" s="6" t="str">
        <f>HYPERLINK("http://www.learnnc.org/pages/5465","Tar Heels pitch in")</f>
        <v>Tar Heels pitch in</v>
      </c>
    </row>
    <row r="397" spans="2:5" ht="12.75">
      <c r="B397" s="6" t="str">
        <f>HYPERLINK("http://www.learnnc.org/pages/4802","Girls helping the cause")</f>
        <v>Girls helping the cause</v>
      </c>
      <c r="C397" t="s">
        <v>144</v>
      </c>
      <c r="E397" t="s">
        <v>586</v>
      </c>
    </row>
    <row r="398" ht="12">
      <c r="B398" s="5" t="s">
        <v>183</v>
      </c>
    </row>
    <row r="399" spans="2:5" ht="12.75">
      <c r="B399" s="6" t="str">
        <f>HYPERLINK("http://www.learnnc.org/pages/5467","The Burnside Expedition")</f>
        <v>The Burnside Expedition</v>
      </c>
      <c r="E399" t="s">
        <v>585</v>
      </c>
    </row>
    <row r="400" spans="2:5" ht="12.75">
      <c r="B400" s="6" t="str">
        <f>HYPERLINK("http://www.learnnc.org/pages/4628","War on the Outer Banks")</f>
        <v>War on the Outer Banks</v>
      </c>
      <c r="E400" t="s">
        <v>584</v>
      </c>
    </row>
    <row r="401" spans="2:5" ht="12.75">
      <c r="B401" s="6" t="str">
        <f>HYPERLINK("http://www.learnnc.org/pages/4650","The battle of Roanoke Island")</f>
        <v>The battle of Roanoke Island</v>
      </c>
      <c r="C401" t="s">
        <v>144</v>
      </c>
      <c r="E401" t="s">
        <v>583</v>
      </c>
    </row>
    <row r="402" spans="2:5" ht="12.75">
      <c r="B402" s="6" t="str">
        <f>HYPERLINK("http://www.learnnc.org/pages/4604","The burning of Elizabeth City")</f>
        <v>The burning of Elizabeth City</v>
      </c>
      <c r="C402" t="s">
        <v>144</v>
      </c>
      <c r="E402" t="s">
        <v>635</v>
      </c>
    </row>
    <row r="403" spans="2:5" ht="12.75">
      <c r="B403" s="6" t="str">
        <f>HYPERLINK("http://www.learnnc.org/pages/4599","The Battle of New Bern")</f>
        <v>The Battle of New Bern</v>
      </c>
      <c r="E403" t="s">
        <v>634</v>
      </c>
    </row>
    <row r="404" ht="12">
      <c r="B404" s="5" t="s">
        <v>184</v>
      </c>
    </row>
    <row r="405" ht="12.75">
      <c r="B405" s="6" t="s">
        <v>62</v>
      </c>
    </row>
    <row r="406" spans="2:3" ht="12.75">
      <c r="B406" s="6" t="s">
        <v>633</v>
      </c>
      <c r="C406" t="s">
        <v>144</v>
      </c>
    </row>
    <row r="407" spans="2:5" ht="12.75">
      <c r="B407" s="6" t="str">
        <f>HYPERLINK("http://www.learnnc.org/pages/4603","Running the blockade")</f>
        <v>Running the blockade</v>
      </c>
      <c r="C407" t="s">
        <v>141</v>
      </c>
      <c r="E407" t="s">
        <v>632</v>
      </c>
    </row>
    <row r="408" spans="2:5" ht="12.75">
      <c r="B408" s="6" t="str">
        <f>HYPERLINK("http://www.learnnc.org/pages/4654","Cargo manifests of Confederate blockade runners")</f>
        <v>Cargo manifests of Confederate blockade runners</v>
      </c>
      <c r="C408" t="s">
        <v>144</v>
      </c>
      <c r="E408" t="s">
        <v>631</v>
      </c>
    </row>
    <row r="409" spans="2:5" ht="12.75">
      <c r="B409" s="6" t="str">
        <f>HYPERLINK("http://www.learnnc.org/pages/4835","Freed people at New Bern")</f>
        <v>Freed people at New Bern</v>
      </c>
      <c r="C409" t="s">
        <v>144</v>
      </c>
      <c r="E409" t="s">
        <v>630</v>
      </c>
    </row>
    <row r="410" spans="2:5" ht="12.75">
      <c r="B410" s="6" t="str">
        <f>HYPERLINK("http://www.learnnc.org/pages/4707","The Emancipation Proclamation")</f>
        <v>The Emancipation Proclamation</v>
      </c>
      <c r="C410" t="s">
        <v>45</v>
      </c>
      <c r="E410" t="s">
        <v>629</v>
      </c>
    </row>
    <row r="411" spans="2:5" ht="12.75">
      <c r="B411" s="6" t="str">
        <f>HYPERLINK("http://www.learnnc.org/pages/4608","Iowa Royster on the march into Pennsylvania")</f>
        <v>Iowa Royster on the march into Pennsylvania</v>
      </c>
      <c r="C411" t="s">
        <v>142</v>
      </c>
      <c r="E411" t="s">
        <v>628</v>
      </c>
    </row>
    <row r="412" spans="2:5" ht="12.75">
      <c r="B412" s="6" t="str">
        <f>HYPERLINK("http://www.learnnc.org/pages/4641","The Battle of Gettysburg")</f>
        <v>The Battle of Gettysburg</v>
      </c>
      <c r="C412" t="s">
        <v>144</v>
      </c>
      <c r="E412" t="s">
        <v>627</v>
      </c>
    </row>
    <row r="413" spans="2:5" ht="12.75">
      <c r="B413" s="6" t="str">
        <f>HYPERLINK("http://www.learnnc.org/pages/4824","African American soldiers")</f>
        <v>African American soldiers</v>
      </c>
      <c r="E413" t="s">
        <v>670</v>
      </c>
    </row>
    <row r="414" spans="2:5" ht="12.75">
      <c r="B414" s="6" t="str">
        <f>HYPERLINK("http://www.learnnc.org/pages/4838","The Thomas Legion")</f>
        <v>The Thomas Legion</v>
      </c>
      <c r="E414" t="s">
        <v>669</v>
      </c>
    </row>
    <row r="415" ht="12.75">
      <c r="B415" s="6" t="str">
        <f>HYPERLINK("http://www.learnnc.org/pages/4632","The capture of Plymouth")</f>
        <v>The capture of Plymouth</v>
      </c>
    </row>
    <row r="416" spans="2:5" ht="12.75">
      <c r="B416" s="6" t="str">
        <f>HYPERLINK("http://www.learnnc.org/pages/4601","Civil War casualties")</f>
        <v>Civil War casualties</v>
      </c>
      <c r="E416" t="s">
        <v>569</v>
      </c>
    </row>
    <row r="417" ht="12">
      <c r="B417" s="5" t="s">
        <v>185</v>
      </c>
    </row>
    <row r="418" spans="2:5" ht="12.75">
      <c r="B418" s="6" t="str">
        <f>HYPERLINK("http://www.learnnc.org/pages/5513","The life of a Civil War soldier")</f>
        <v>The life of a Civil War soldier</v>
      </c>
      <c r="C418" t="s">
        <v>148</v>
      </c>
      <c r="E418" t="s">
        <v>568</v>
      </c>
    </row>
    <row r="419" spans="2:5" ht="12.75">
      <c r="B419" s="6" t="str">
        <f>HYPERLINK("http://www.learnnc.org/pages/4594","Small arms in the Civil War")</f>
        <v>Small arms in the Civil War</v>
      </c>
      <c r="C419" t="s">
        <v>148</v>
      </c>
      <c r="E419" t="s">
        <v>567</v>
      </c>
    </row>
    <row r="420" spans="2:5" ht="12.75">
      <c r="B420" s="6" t="str">
        <f>HYPERLINK("http://www.learnnc.org/pages/5514","Civil War uniforms")</f>
        <v>Civil War uniforms</v>
      </c>
      <c r="C420" t="s">
        <v>148</v>
      </c>
      <c r="E420" t="s">
        <v>566</v>
      </c>
    </row>
    <row r="421" spans="2:5" ht="12.75">
      <c r="B421" s="6" t="str">
        <f>HYPERLINK("http://www.learnnc.org/pages/4596","Soldiers' food")</f>
        <v>Soldiers' food</v>
      </c>
      <c r="E421" t="s">
        <v>565</v>
      </c>
    </row>
    <row r="422" spans="2:5" ht="12.75">
      <c r="B422" s="6" t="str">
        <f>HYPERLINK("http://www.learnnc.org/pages/4585","Rose O'Neal Greenhow, Confederate spy")</f>
        <v>Rose O'Neal Greenhow, Confederate spy</v>
      </c>
      <c r="C422" t="s">
        <v>144</v>
      </c>
      <c r="E422" t="s">
        <v>564</v>
      </c>
    </row>
    <row r="423" spans="2:3" ht="12.75">
      <c r="B423" s="6" t="s">
        <v>563</v>
      </c>
      <c r="C423" t="s">
        <v>144</v>
      </c>
    </row>
    <row r="424" spans="2:5" ht="12.75">
      <c r="B424" s="6" t="str">
        <f>HYPERLINK("http://www.learnnc.org/pages/4760","Life in camp")</f>
        <v>Life in camp</v>
      </c>
      <c r="C424" t="s">
        <v>144</v>
      </c>
      <c r="E424" t="s">
        <v>562</v>
      </c>
    </row>
    <row r="425" spans="2:5" ht="12.75">
      <c r="B425" s="6" t="str">
        <f>HYPERLINK("http://www.learnnc.org/pages/4692","A plea for supplies")</f>
        <v>A plea for supplies</v>
      </c>
      <c r="C425" t="s">
        <v>142</v>
      </c>
      <c r="E425" t="s">
        <v>561</v>
      </c>
    </row>
    <row r="426" spans="2:5" ht="12.75">
      <c r="B426" s="6" t="str">
        <f>HYPERLINK("http://www.learnnc.org/pages/4694","Civil War army hospitals")</f>
        <v>Civil War army hospitals</v>
      </c>
      <c r="E426" t="s">
        <v>560</v>
      </c>
    </row>
    <row r="427" spans="2:5" ht="12.75">
      <c r="B427" s="6" t="str">
        <f>HYPERLINK("http://www.learnnc.org/pages/4800","Enduring amputation")</f>
        <v>Enduring amputation</v>
      </c>
      <c r="C427" t="s">
        <v>142</v>
      </c>
      <c r="E427" t="s">
        <v>559</v>
      </c>
    </row>
    <row r="428" spans="2:5" ht="12.75">
      <c r="B428" s="6" t="str">
        <f>HYPERLINK("http://www.learnnc.org/pages/4687","Salisbury prison")</f>
        <v>Salisbury prison</v>
      </c>
      <c r="C428" t="s">
        <v>45</v>
      </c>
      <c r="E428" t="s">
        <v>558</v>
      </c>
    </row>
    <row r="429" spans="2:5" ht="12.75">
      <c r="B429" s="6" t="str">
        <f>HYPERLINK("http://www.learnnc.org/pages/5510","Vance's proclamation against deserters")</f>
        <v>Vance's proclamation against deserters</v>
      </c>
      <c r="C429" t="s">
        <v>144</v>
      </c>
      <c r="E429" t="s">
        <v>557</v>
      </c>
    </row>
    <row r="430" spans="2:3" ht="12.75">
      <c r="B430" s="6" t="s">
        <v>556</v>
      </c>
      <c r="C430" t="s">
        <v>142</v>
      </c>
    </row>
    <row r="431" spans="2:3" ht="12">
      <c r="B431" s="5" t="s">
        <v>186</v>
      </c>
      <c r="C431" t="s">
        <v>45</v>
      </c>
    </row>
    <row r="432" spans="2:3" ht="12.75">
      <c r="B432" s="6" t="s">
        <v>555</v>
      </c>
      <c r="C432" t="s">
        <v>144</v>
      </c>
    </row>
    <row r="433" spans="2:5" ht="12.75">
      <c r="B433" s="6" t="str">
        <f>HYPERLINK("http://www.learnnc.org/pages/5461","Zebulon Vance")</f>
        <v>Zebulon Vance</v>
      </c>
      <c r="E433" t="s">
        <v>609</v>
      </c>
    </row>
    <row r="434" spans="2:5" ht="12.75">
      <c r="B434" s="6" t="str">
        <f>HYPERLINK("http://www.learnnc.org/pages/4757","Slaves escape to Union lines")</f>
        <v>Slaves escape to Union lines</v>
      </c>
      <c r="C434" t="s">
        <v>142</v>
      </c>
      <c r="E434" t="s">
        <v>608</v>
      </c>
    </row>
    <row r="435" spans="2:5" ht="12.75">
      <c r="B435" s="6" t="str">
        <f>HYPERLINK("http://www.learnnc.org/pages/4590","The Roanoke Island Freedmen's Colony")</f>
        <v>The Roanoke Island Freedmen's Colony</v>
      </c>
      <c r="E435" t="s">
        <v>607</v>
      </c>
    </row>
    <row r="436" spans="2:5" ht="12.75">
      <c r="B436" s="6" t="str">
        <f>HYPERLINK("http://www.learnnc.org/pages/4622","Paper money in the Civil War")</f>
        <v>Paper money in the Civil War</v>
      </c>
      <c r="C436" t="s">
        <v>45</v>
      </c>
      <c r="E436" t="s">
        <v>606</v>
      </c>
    </row>
    <row r="437" spans="2:5" ht="12.75">
      <c r="B437" s="6" t="str">
        <f>HYPERLINK("http://www.learnnc.org/pages/4630","Pleading for corn")</f>
        <v>Pleading for corn</v>
      </c>
      <c r="C437" t="s">
        <v>142</v>
      </c>
      <c r="E437" t="s">
        <v>605</v>
      </c>
    </row>
    <row r="438" spans="2:5" ht="12.75">
      <c r="B438" s="6" t="str">
        <f>HYPERLINK("http://www.learnnc.org/pages/4187","A female raid")</f>
        <v>A female raid</v>
      </c>
      <c r="C438" t="s">
        <v>142</v>
      </c>
      <c r="E438" t="s">
        <v>604</v>
      </c>
    </row>
    <row r="439" spans="2:3" ht="12.75">
      <c r="B439" s="6" t="s">
        <v>603</v>
      </c>
      <c r="C439" t="s">
        <v>144</v>
      </c>
    </row>
    <row r="440" spans="2:5" ht="12.75">
      <c r="B440" s="6" t="str">
        <f>HYPERLINK("http://www.learnnc.org/pages/5469","The Shelton Laurel massacre")</f>
        <v>The Shelton Laurel massacre</v>
      </c>
      <c r="C440" t="s">
        <v>148</v>
      </c>
      <c r="E440" t="s">
        <v>602</v>
      </c>
    </row>
    <row r="441" spans="2:5" ht="12.75">
      <c r="B441" s="6" t="str">
        <f>HYPERLINK("http://www.learnnc.org/pages/5615","The Home Guard")</f>
        <v>The Home Guard</v>
      </c>
      <c r="C441" t="s">
        <v>144</v>
      </c>
      <c r="E441" t="s">
        <v>601</v>
      </c>
    </row>
    <row r="442" spans="2:5" ht="12.75">
      <c r="B442" s="6" t="str">
        <f>HYPERLINK("http://www.learnnc.org/pages/4762","A civil war at home: Treatment of Unionists")</f>
        <v>A civil war at home: Treatment of Unionists</v>
      </c>
      <c r="C442" t="s">
        <v>142</v>
      </c>
      <c r="E442" t="s">
        <v>648</v>
      </c>
    </row>
    <row r="443" spans="2:5" ht="12.75">
      <c r="B443" s="6" t="str">
        <f>HYPERLINK("http://www.learnnc.org/pages/4595","The Lowry War")</f>
        <v>The Lowry War</v>
      </c>
      <c r="E443" t="s">
        <v>647</v>
      </c>
    </row>
    <row r="444" spans="2:5" ht="12.75">
      <c r="B444" s="6" t="str">
        <f>HYPERLINK("http://www.learnnc.org/pages/4688","Life under Union occupation")</f>
        <v>Life under Union occupation</v>
      </c>
      <c r="C444" t="s">
        <v>144</v>
      </c>
      <c r="E444" t="s">
        <v>541</v>
      </c>
    </row>
    <row r="445" ht="12">
      <c r="B445" s="5" t="s">
        <v>187</v>
      </c>
    </row>
    <row r="446" ht="12.75">
      <c r="B446" s="6" t="s">
        <v>92</v>
      </c>
    </row>
    <row r="447" ht="12.75">
      <c r="B447" s="6" t="s">
        <v>93</v>
      </c>
    </row>
    <row r="448" spans="2:5" ht="12.75">
      <c r="B448" s="6" t="str">
        <f>HYPERLINK("http://www.learnnc.org/pages/5515","The destruction of the CSS Albemarle")</f>
        <v>The destruction of the CSS Albemarle</v>
      </c>
      <c r="C448" t="s">
        <v>94</v>
      </c>
      <c r="E448" t="s">
        <v>540</v>
      </c>
    </row>
    <row r="449" spans="2:5" ht="12.75">
      <c r="B449" s="6" t="str">
        <f>HYPERLINK("http://www.learnnc.org/pages/5464","Wilmington, Fort Fisher, and the lifeline of the Confederacy")</f>
        <v>Wilmington, Fort Fisher, and the lifeline of the Confederacy</v>
      </c>
      <c r="C449" t="s">
        <v>45</v>
      </c>
      <c r="E449" t="s">
        <v>539</v>
      </c>
    </row>
    <row r="450" spans="2:5" ht="12.75">
      <c r="B450" s="6" t="str">
        <f>HYPERLINK("http://www.learnnc.org/pages/5518","Lincoln's plans for reconstruction")</f>
        <v>Lincoln's plans for reconstruction</v>
      </c>
      <c r="C450" t="s">
        <v>144</v>
      </c>
      <c r="E450" t="s">
        <v>538</v>
      </c>
    </row>
    <row r="451" spans="2:3" ht="12.75">
      <c r="B451" s="6" t="s">
        <v>537</v>
      </c>
      <c r="C451" t="s">
        <v>144</v>
      </c>
    </row>
    <row r="452" ht="12.75">
      <c r="B452" s="6" t="s">
        <v>536</v>
      </c>
    </row>
    <row r="453" spans="2:5" ht="12">
      <c r="B453" s="7" t="str">
        <f>HYPERLINK("http://www.learnnc.org/pages/4786","'Where Home Used to Be'")</f>
        <v>'Where Home Used to Be'</v>
      </c>
      <c r="C453" t="s">
        <v>144</v>
      </c>
      <c r="E453" t="s">
        <v>535</v>
      </c>
    </row>
    <row r="454" spans="2:5" ht="12.75">
      <c r="B454" s="6" t="str">
        <f>HYPERLINK("http://www.learnnc.org/pages/4805","The Battle of Bentonville")</f>
        <v>The Battle of Bentonville</v>
      </c>
      <c r="C454" t="s">
        <v>144</v>
      </c>
      <c r="E454" t="s">
        <v>534</v>
      </c>
    </row>
    <row r="455" spans="2:5" ht="12.75">
      <c r="B455" s="6" t="str">
        <f>HYPERLINK("http://www.learnnc.org/pages/5517","The assassination of Abraham Lincoln")</f>
        <v>The assassination of Abraham Lincoln</v>
      </c>
      <c r="C455" t="s">
        <v>45</v>
      </c>
      <c r="E455" t="s">
        <v>533</v>
      </c>
    </row>
    <row r="456" spans="2:5" ht="12.75">
      <c r="B456" s="6" t="str">
        <f>HYPERLINK("http://www.learnnc.org/pages/5620","Johnston Surrenders")</f>
        <v>Johnston Surrenders</v>
      </c>
      <c r="E456" t="s">
        <v>532</v>
      </c>
    </row>
    <row r="457" spans="2:5" ht="12.75">
      <c r="B457" s="6" t="str">
        <f>HYPERLINK("http://www.learnnc.org/pages/4884","Mustering out of the Confederate army")</f>
        <v>Mustering out of the Confederate army</v>
      </c>
      <c r="C457" t="s">
        <v>148</v>
      </c>
      <c r="E457" t="s">
        <v>531</v>
      </c>
    </row>
    <row r="458" spans="2:5" ht="12.75">
      <c r="B458" s="6" t="str">
        <f>HYPERLINK("http://www.learnnc.org/pages/4593","Parole signed by the officers and men in Johnston's army")</f>
        <v>Parole signed by the officers and men in Johnston's army</v>
      </c>
      <c r="C458" t="s">
        <v>45</v>
      </c>
      <c r="E458" t="s">
        <v>582</v>
      </c>
    </row>
    <row r="459" spans="2:5" ht="12">
      <c r="B459" s="7" t="str">
        <f>HYPERLINK("http://www.learnnc.org/pages/4844","'For us the war is ended'")</f>
        <v>'For us the war is ended'</v>
      </c>
      <c r="C459" t="s">
        <v>144</v>
      </c>
      <c r="E459" t="s">
        <v>581</v>
      </c>
    </row>
    <row r="460" spans="2:5" ht="12">
      <c r="B460" s="7" t="str">
        <f>HYPERLINK("http://www.learnnc.org/pages/4849","'Can the very spirit of freedom die out?'")</f>
        <v>'Can the very spirit of freedom die out?'</v>
      </c>
      <c r="C460" t="s">
        <v>144</v>
      </c>
      <c r="E460" t="s">
        <v>580</v>
      </c>
    </row>
    <row r="461" spans="2:5" ht="12.75">
      <c r="B461" s="6" t="str">
        <f>HYPERLINK("http://www.learnnc.org/pages/4845","New Spring Goods")</f>
        <v>New Spring Goods</v>
      </c>
      <c r="C461" t="s">
        <v>144</v>
      </c>
      <c r="E461" t="s">
        <v>579</v>
      </c>
    </row>
    <row r="462" ht="12">
      <c r="B462" s="5" t="s">
        <v>68</v>
      </c>
    </row>
    <row r="463" spans="2:5" ht="12">
      <c r="B463" s="7" t="str">
        <f>HYPERLINK("http://www.learnnc.org/pages/5525","'What we are in justice entitled to'")</f>
        <v>'What we are in justice entitled to'</v>
      </c>
      <c r="C463" t="s">
        <v>144</v>
      </c>
      <c r="E463" t="s">
        <v>578</v>
      </c>
    </row>
    <row r="464" spans="2:5" ht="12.75">
      <c r="B464" s="6" t="str">
        <f>HYPERLINK("http://www.learnnc.org/pages/4836","History of a scout")</f>
        <v>History of a scout</v>
      </c>
      <c r="C464" t="s">
        <v>144</v>
      </c>
      <c r="E464" t="s">
        <v>626</v>
      </c>
    </row>
    <row r="465" spans="2:5" ht="12.75">
      <c r="B465" s="6" t="str">
        <f>HYPERLINK("http://www.learnnc.org/pages/4439","School for Freed People")</f>
        <v>School for Freed People</v>
      </c>
      <c r="C465" t="s">
        <v>45</v>
      </c>
      <c r="E465" t="s">
        <v>625</v>
      </c>
    </row>
    <row r="466" spans="2:3" ht="12.75">
      <c r="B466" s="6" t="s">
        <v>624</v>
      </c>
      <c r="C466" t="s">
        <v>144</v>
      </c>
    </row>
    <row r="467" spans="2:5" ht="12.75">
      <c r="B467" s="6" t="str">
        <f>HYPERLINK("http://www.learnnc.org/pages/4691","The Freedmen's Bureau")</f>
        <v>The Freedmen's Bureau</v>
      </c>
      <c r="C467" t="s">
        <v>144</v>
      </c>
      <c r="E467" t="s">
        <v>623</v>
      </c>
    </row>
    <row r="468" spans="2:5" ht="12.75">
      <c r="B468" s="6" t="str">
        <f>HYPERLINK("http://www.learnnc.org/pages/5472","The Raleigh Freedmen's Convention")</f>
        <v>The Raleigh Freedmen's Convention</v>
      </c>
      <c r="C468" t="s">
        <v>142</v>
      </c>
      <c r="E468" t="s">
        <v>518</v>
      </c>
    </row>
    <row r="469" spans="2:5" ht="12.75">
      <c r="B469" s="6" t="str">
        <f>HYPERLINK("http://www.learnnc.org/pages/4690","Reuniting families")</f>
        <v>Reuniting families</v>
      </c>
      <c r="C469" t="s">
        <v>144</v>
      </c>
      <c r="E469" t="s">
        <v>517</v>
      </c>
    </row>
    <row r="470" spans="2:5" ht="12.75">
      <c r="B470" s="6" t="str">
        <f>HYPERLINK("http://www.learnnc.org/pages/4689","Making marriages legal")</f>
        <v>Making marriages legal</v>
      </c>
      <c r="C470" t="s">
        <v>45</v>
      </c>
      <c r="E470" t="s">
        <v>516</v>
      </c>
    </row>
    <row r="471" spans="2:5" ht="12.75">
      <c r="B471" s="6" t="str">
        <f>HYPERLINK("http://www.learnnc.org/pages/4785","Charges of abuse")</f>
        <v>Charges of abuse</v>
      </c>
      <c r="C471" t="s">
        <v>142</v>
      </c>
      <c r="E471" t="s">
        <v>515</v>
      </c>
    </row>
    <row r="472" spans="2:5" ht="12">
      <c r="B472" s="5" t="s">
        <v>69</v>
      </c>
      <c r="E472" t="s">
        <v>514</v>
      </c>
    </row>
    <row r="473" spans="2:5" ht="12.75">
      <c r="B473" s="6" t="str">
        <f>HYPERLINK("http://www.learnnc.org/pages/5097","Reconstruction")</f>
        <v>Reconstruction</v>
      </c>
      <c r="E473" t="s">
        <v>514</v>
      </c>
    </row>
    <row r="474" spans="2:5" ht="12.75">
      <c r="B474" s="6" t="str">
        <f>HYPERLINK("http://www.learnnc.org/pages/4825","Timeline of Reconstruction in North Carolina")</f>
        <v>Timeline of Reconstruction in North Carolina</v>
      </c>
      <c r="E474" t="s">
        <v>513</v>
      </c>
    </row>
    <row r="475" spans="2:5" ht="12.75">
      <c r="B475" s="6" t="str">
        <f>HYPERLINK("http://www.learnnc.org/pages/5468","Reconstruction in North Carolina")</f>
        <v>Reconstruction in North Carolina</v>
      </c>
      <c r="E475" t="s">
        <v>512</v>
      </c>
    </row>
    <row r="476" spans="2:5" ht="12.75">
      <c r="B476" s="6" t="str">
        <f>HYPERLINK("http://www.learnnc.org/pages/4807","Johnson's Amnesty Proclamation")</f>
        <v>Johnson's Amnesty Proclamation</v>
      </c>
      <c r="C476" t="s">
        <v>144</v>
      </c>
      <c r="E476" t="s">
        <v>511</v>
      </c>
    </row>
    <row r="477" spans="2:5" ht="12.75">
      <c r="B477" s="6" t="str">
        <f>HYPERLINK("http://www.learnnc.org/pages/4848","Amnesty letters")</f>
        <v>Amnesty letters</v>
      </c>
      <c r="C477" t="s">
        <v>144</v>
      </c>
      <c r="E477" t="s">
        <v>510</v>
      </c>
    </row>
    <row r="478" spans="2:5" ht="12.75">
      <c r="B478" s="6" t="str">
        <f>HYPERLINK("http://www.learnnc.org/pages/5516","Black codes, 1866")</f>
        <v>Black codes, 1866</v>
      </c>
      <c r="C478" t="s">
        <v>144</v>
      </c>
      <c r="E478" t="s">
        <v>509</v>
      </c>
    </row>
    <row r="479" spans="2:5" ht="12.75">
      <c r="B479" s="6" t="str">
        <f>HYPERLINK("http://www.learnnc.org/pages/4827","Catherine Edmondston and Reconstruction")</f>
        <v>Catherine Edmondston and Reconstruction</v>
      </c>
      <c r="C479" t="s">
        <v>144</v>
      </c>
      <c r="E479" t="s">
        <v>508</v>
      </c>
    </row>
    <row r="480" spans="2:5" ht="12.75">
      <c r="B480" s="6" t="str">
        <f>HYPERLINK("http://www.learnnc.org/pages/4706","Amending the U.S. Constitution")</f>
        <v>Amending the U.S. Constitution</v>
      </c>
      <c r="C480" t="s">
        <v>144</v>
      </c>
      <c r="E480" t="s">
        <v>507</v>
      </c>
    </row>
    <row r="481" spans="2:5" ht="12.75">
      <c r="B481" s="6" t="str">
        <f>HYPERLINK("http://www.learnnc.org/pages/4820","African Americans get the vote in eastern North Carolina")</f>
        <v>African Americans get the vote in eastern North Carolina</v>
      </c>
      <c r="C481" t="s">
        <v>45</v>
      </c>
      <c r="E481" t="s">
        <v>554</v>
      </c>
    </row>
    <row r="482" spans="2:5" ht="12.75">
      <c r="B482" s="6" t="str">
        <f>HYPERLINK("http://www.learnnc.org/pages/4821","Military reconstruction")</f>
        <v>Military reconstruction</v>
      </c>
      <c r="C482" t="s">
        <v>144</v>
      </c>
      <c r="E482" t="s">
        <v>553</v>
      </c>
    </row>
    <row r="483" spans="2:5" ht="12.75">
      <c r="B483" s="6" t="str">
        <f>HYPERLINK("http://www.learnnc.org/pages/5164","The 1868 constitution")</f>
        <v>The 1868 constitution</v>
      </c>
      <c r="E483" t="s">
        <v>552</v>
      </c>
    </row>
    <row r="484" spans="2:5" ht="12.75">
      <c r="B484" s="6" t="str">
        <f>HYPERLINK("http://www.learnnc.org/pages/5471","John Adams Hyman")</f>
        <v>John Adams Hyman</v>
      </c>
      <c r="E484" t="s">
        <v>551</v>
      </c>
    </row>
    <row r="485" ht="12">
      <c r="B485" s="5" t="s">
        <v>70</v>
      </c>
    </row>
    <row r="486" spans="2:5" ht="12.75">
      <c r="B486" s="6" t="str">
        <f>HYPERLINK("http://www.learnnc.org/pages/5671","Republican rule")</f>
        <v>Republican rule</v>
      </c>
      <c r="C486" t="s">
        <v>144</v>
      </c>
      <c r="E486" t="s">
        <v>600</v>
      </c>
    </row>
    <row r="487" spans="2:5" ht="12.75">
      <c r="B487" s="6" t="str">
        <f>HYPERLINK("http://www.learnnc.org/pages/5672","Conservative opposition")</f>
        <v>Conservative opposition</v>
      </c>
      <c r="C487" t="s">
        <v>144</v>
      </c>
      <c r="E487" t="s">
        <v>599</v>
      </c>
    </row>
    <row r="488" spans="2:5" ht="12.75">
      <c r="B488" s="6" t="str">
        <f>HYPERLINK("http://www.learnnc.org/pages/4814","The rise of the Ku Klux Klan")</f>
        <v>The rise of the Ku Klux Klan</v>
      </c>
      <c r="C488" t="s">
        <v>144</v>
      </c>
      <c r="E488" t="s">
        <v>598</v>
      </c>
    </row>
    <row r="489" spans="2:5" ht="12.75">
      <c r="B489" s="6" t="str">
        <f>HYPERLINK("http://www.learnnc.org/pages/4812","Governor Holden speaks out against the Ku Klux Klan")</f>
        <v>Governor Holden speaks out against the Ku Klux Klan</v>
      </c>
      <c r="C489" t="s">
        <v>142</v>
      </c>
      <c r="E489" t="s">
        <v>597</v>
      </c>
    </row>
    <row r="490" spans="2:5" ht="12.75">
      <c r="B490" s="6" t="str">
        <f>HYPERLINK("http://www.learnnc.org/pages/4810","The Kirk-Holden War")</f>
        <v>The Kirk-Holden War</v>
      </c>
      <c r="E490" t="s">
        <v>596</v>
      </c>
    </row>
    <row r="491" spans="2:5" ht="12">
      <c r="B491" s="7" t="str">
        <f>HYPERLINK("http://www.learnnc.org/pages/4815","The murder of 'Chicken' Stephens")</f>
        <v>The murder of 'Chicken' Stephens</v>
      </c>
      <c r="C491" t="s">
        <v>45</v>
      </c>
      <c r="E491" t="s">
        <v>494</v>
      </c>
    </row>
    <row r="492" spans="2:5" ht="12.75">
      <c r="B492" s="6" t="str">
        <f>HYPERLINK("http://www.learnnc.org/pages/4813","Address to the Colored People of North Carolina")</f>
        <v>Address to the Colored People of North Carolina</v>
      </c>
      <c r="C492" t="s">
        <v>144</v>
      </c>
      <c r="E492" t="s">
        <v>493</v>
      </c>
    </row>
    <row r="493" spans="2:5" ht="12.75">
      <c r="B493" s="6" t="str">
        <f>HYPERLINK("http://www.learnnc.org/pages/5470","The compromise of 1877")</f>
        <v>The compromise of 1877</v>
      </c>
      <c r="E493" t="s">
        <v>492</v>
      </c>
    </row>
    <row r="494" spans="1:4" ht="12.75">
      <c r="A494" t="s">
        <v>71</v>
      </c>
      <c r="B494" s="6"/>
      <c r="D494" t="s">
        <v>131</v>
      </c>
    </row>
    <row r="495" spans="2:5" ht="12">
      <c r="B495" s="5" t="s">
        <v>72</v>
      </c>
      <c r="E495" t="s">
        <v>314</v>
      </c>
    </row>
    <row r="496" spans="2:5" ht="12.75">
      <c r="B496" s="6" t="str">
        <f>HYPERLINK("http://www.learnnc.org/pages/5119","Life on the Land: The Piedmont before industrialization")</f>
        <v>Life on the Land: The Piedmont before industrialization</v>
      </c>
      <c r="E496" t="s">
        <v>491</v>
      </c>
    </row>
    <row r="497" spans="2:5" ht="12.75">
      <c r="B497" s="6" t="str">
        <f>HYPERLINK("http://www.learnnc.org/pages/5499","A revolution in agriculture")</f>
        <v>A revolution in agriculture</v>
      </c>
      <c r="E497" t="s">
        <v>490</v>
      </c>
    </row>
    <row r="498" spans="2:5" ht="12.75">
      <c r="B498" s="6" t="str">
        <f>HYPERLINK("http://www.learnnc.org/pages/4698","Sharecropping and tenant farming")</f>
        <v>Sharecropping and tenant farming</v>
      </c>
      <c r="C498" t="s">
        <v>45</v>
      </c>
      <c r="E498" t="s">
        <v>489</v>
      </c>
    </row>
    <row r="499" spans="2:5" ht="12.75">
      <c r="B499" s="6" t="str">
        <f>HYPERLINK("http://www.learnnc.org/pages/5492","Life on the land: Voices")</f>
        <v>Life on the land: Voices</v>
      </c>
      <c r="C499" t="s">
        <v>98</v>
      </c>
      <c r="E499" t="s">
        <v>488</v>
      </c>
    </row>
    <row r="500" spans="2:5" ht="12.75">
      <c r="B500" s="6" t="str">
        <f>HYPERLINK("http://www.learnnc.org/pages/4765","A sharecropper's contract")</f>
        <v>A sharecropper's contract</v>
      </c>
      <c r="C500" t="s">
        <v>142</v>
      </c>
      <c r="E500" t="s">
        <v>487</v>
      </c>
    </row>
    <row r="501" spans="2:5" ht="12.75">
      <c r="B501" s="6" t="str">
        <f>HYPERLINK("http://www.learnnc.org/pages/4699","The struggles of a tenant farmer")</f>
        <v>The struggles of a tenant farmer</v>
      </c>
      <c r="C501" t="s">
        <v>142</v>
      </c>
      <c r="E501" t="s">
        <v>486</v>
      </c>
    </row>
    <row r="502" spans="2:5" ht="12.75">
      <c r="B502" s="6" t="str">
        <f>HYPERLINK("http://www.learnnc.org/pages/4400","The evils of the crop lien system")</f>
        <v>The evils of the crop lien system</v>
      </c>
      <c r="C502" t="s">
        <v>144</v>
      </c>
      <c r="E502" t="s">
        <v>485</v>
      </c>
    </row>
    <row r="503" spans="2:5" ht="12.75">
      <c r="B503" s="6" t="str">
        <f>HYPERLINK("http://www.learnnc.org/pages/4386","Tobacco farming the old way")</f>
        <v>Tobacco farming the old way</v>
      </c>
      <c r="E503" t="s">
        <v>484</v>
      </c>
    </row>
    <row r="504" spans="2:5" ht="12.75">
      <c r="B504" s="6" t="str">
        <f>HYPERLINK("http://www.learnnc.org/pages/4404","The history of the state fair")</f>
        <v>The history of the state fair</v>
      </c>
      <c r="C504" t="s">
        <v>45</v>
      </c>
      <c r="E504" t="s">
        <v>483</v>
      </c>
    </row>
    <row r="505" spans="2:5" ht="12.75">
      <c r="B505" s="6" t="str">
        <f>HYPERLINK("http://www.learnnc.org/pages/4406","The African American State Fair")</f>
        <v>The African American State Fair</v>
      </c>
      <c r="E505" t="s">
        <v>482</v>
      </c>
    </row>
    <row r="506" spans="2:3" ht="12">
      <c r="B506" s="5" t="s">
        <v>73</v>
      </c>
      <c r="C506" t="s">
        <v>45</v>
      </c>
    </row>
    <row r="507" spans="2:5" ht="12.75">
      <c r="B507" s="6" t="str">
        <f>HYPERLINK("http://www.learnnc.org/pages/5686","Growth and transformation: The United States in the Gilded Age")</f>
        <v>Growth and transformation: The United States in the Gilded Age</v>
      </c>
      <c r="E507" t="s">
        <v>530</v>
      </c>
    </row>
    <row r="508" spans="2:5" ht="12">
      <c r="B508" s="7" t="str">
        <f>HYPERLINK("http://www.learnnc.org/pages/5489","Henry Grady and the 'New South'")</f>
        <v>Henry Grady and the 'New South'</v>
      </c>
      <c r="C508" t="s">
        <v>144</v>
      </c>
      <c r="E508" t="s">
        <v>529</v>
      </c>
    </row>
    <row r="509" spans="2:5" ht="12.75">
      <c r="B509" s="6" t="str">
        <f>HYPERLINK("http://www.learnnc.org/pages/4745","Industrialization in North Carolina")</f>
        <v>Industrialization in North Carolina</v>
      </c>
      <c r="E509" t="s">
        <v>528</v>
      </c>
    </row>
    <row r="510" spans="2:5" ht="12.75">
      <c r="B510" s="6" t="str">
        <f>HYPERLINK("http://www.learnnc.org/pages/4708","The growth of cities")</f>
        <v>The growth of cities</v>
      </c>
      <c r="E510" t="s">
        <v>577</v>
      </c>
    </row>
    <row r="511" spans="2:5" ht="12.75">
      <c r="B511" s="6" t="str">
        <f>HYPERLINK("http://www.learnnc.org/pages/5690","Immigration in U.S. history")</f>
        <v>Immigration in U.S. history</v>
      </c>
      <c r="C511" t="s">
        <v>45</v>
      </c>
      <c r="E511" t="s">
        <v>576</v>
      </c>
    </row>
    <row r="512" spans="2:5" ht="12.75">
      <c r="B512" s="6" t="str">
        <f>HYPERLINK("http://www.learnnc.org/pages/5503","Railroads in Western North Carolina")</f>
        <v>Railroads in Western North Carolina</v>
      </c>
      <c r="E512" t="s">
        <v>575</v>
      </c>
    </row>
    <row r="513" spans="2:5" ht="12.75">
      <c r="B513" s="6" t="str">
        <f>HYPERLINK("http://www.learnnc.org/pages/4418","The Dukes of Durham")</f>
        <v>The Dukes of Durham</v>
      </c>
      <c r="E513" t="s">
        <v>574</v>
      </c>
    </row>
    <row r="514" spans="2:5" ht="12.75">
      <c r="B514" s="6" t="str">
        <f>HYPERLINK("http://www.learnnc.org/pages/5505","The tobacco industry and Winston-Salem")</f>
        <v>The tobacco industry and Winston-Salem</v>
      </c>
      <c r="E514" t="s">
        <v>573</v>
      </c>
    </row>
    <row r="515" spans="2:5" ht="12.75">
      <c r="B515" s="6" t="str">
        <f>HYPERLINK("http://www.learnnc.org/pages/5506","The textile industry and Winston-Salem")</f>
        <v>The textile industry and Winston-Salem</v>
      </c>
      <c r="C515" t="s">
        <v>45</v>
      </c>
      <c r="E515" t="s">
        <v>572</v>
      </c>
    </row>
    <row r="516" spans="2:5" ht="12.75">
      <c r="B516" s="6" t="str">
        <f>HYPERLINK("http://www.learnnc.org/pages/4575","Small-town businesses, 1903")</f>
        <v>Small-town businesses, 1903</v>
      </c>
      <c r="C516" t="s">
        <v>144</v>
      </c>
      <c r="E516" t="s">
        <v>571</v>
      </c>
    </row>
    <row r="517" spans="2:5" ht="12.75">
      <c r="B517" s="6" t="str">
        <f>HYPERLINK("http://www.learnnc.org/pages/4842","New machine shop in Plymouth, N.C.")</f>
        <v>New machine shop in Plymouth, N.C.</v>
      </c>
      <c r="C517" t="s">
        <v>142</v>
      </c>
      <c r="E517" t="s">
        <v>570</v>
      </c>
    </row>
    <row r="518" spans="2:5" ht="12.75">
      <c r="B518" s="6" t="str">
        <f>HYPERLINK("http://www.learnnc.org/pages/5508","The Belk brothers' department stores")</f>
        <v>The Belk brothers' department stores</v>
      </c>
      <c r="C518" t="s">
        <v>45</v>
      </c>
      <c r="E518" t="s">
        <v>467</v>
      </c>
    </row>
    <row r="519" spans="2:3" ht="12">
      <c r="B519" s="5" t="s">
        <v>74</v>
      </c>
      <c r="C519" t="s">
        <v>45</v>
      </c>
    </row>
    <row r="520" spans="2:5" ht="12.75">
      <c r="B520" s="6" t="str">
        <f>HYPERLINK("http://www.learnnc.org/pages/5493","Work in a textile mill")</f>
        <v>Work in a textile mill</v>
      </c>
      <c r="C520" t="s">
        <v>45</v>
      </c>
      <c r="E520" t="s">
        <v>466</v>
      </c>
    </row>
    <row r="521" spans="2:5" ht="12.75">
      <c r="B521" s="6" t="str">
        <f>HYPERLINK("http://www.learnnc.org/pages/4701","Working in a tobacco factory")</f>
        <v>Working in a tobacco factory</v>
      </c>
      <c r="C521" t="s">
        <v>142</v>
      </c>
      <c r="E521" t="s">
        <v>465</v>
      </c>
    </row>
    <row r="522" spans="2:5" ht="12.75">
      <c r="B522" s="6" t="str">
        <f>HYPERLINK("http://www.learnnc.org/pages/5495","Life in the mill villages")</f>
        <v>Life in the mill villages</v>
      </c>
      <c r="E522" t="s">
        <v>464</v>
      </c>
    </row>
    <row r="523" spans="2:5" ht="12.75">
      <c r="B523" s="6" t="str">
        <f>HYPERLINK("http://www.learnnc.org/pages/4741","Mill villages")</f>
        <v>Mill villages</v>
      </c>
      <c r="C523" t="s">
        <v>142</v>
      </c>
      <c r="E523" t="s">
        <v>463</v>
      </c>
    </row>
    <row r="524" spans="2:5" ht="12.75">
      <c r="B524" s="6" t="str">
        <f>HYPERLINK("http://www.learnnc.org/pages/5494","Mill village and factory: Voices")</f>
        <v>Mill village and factory: Voices</v>
      </c>
      <c r="C524" t="s">
        <v>65</v>
      </c>
      <c r="E524" t="s">
        <v>462</v>
      </c>
    </row>
    <row r="525" spans="2:5" ht="12.75">
      <c r="B525" s="6" t="str">
        <f>HYPERLINK("http://www.learnnc.org/pages/4402","Inventions in the tobacco industry")</f>
        <v>Inventions in the tobacco industry</v>
      </c>
      <c r="E525" t="s">
        <v>461</v>
      </c>
    </row>
    <row r="526" spans="2:5" ht="12.75">
      <c r="B526" s="6" t="str">
        <f>HYPERLINK("http://www.learnnc.org/pages/4705","The Bonsack machine and labor unrest")</f>
        <v>The Bonsack machine and labor unrest</v>
      </c>
      <c r="E526" t="s">
        <v>460</v>
      </c>
    </row>
    <row r="527" spans="2:5" ht="12.75">
      <c r="B527" s="6" t="str">
        <f>HYPERLINK("http://www.learnnc.org/pages/4716","Workers' pay and the cost of living")</f>
        <v>Workers' pay and the cost of living</v>
      </c>
      <c r="C527" t="s">
        <v>47</v>
      </c>
      <c r="E527" t="s">
        <v>459</v>
      </c>
    </row>
    <row r="528" spans="2:5" ht="12.75">
      <c r="B528" s="6" t="str">
        <f>HYPERLINK("http://www.learnnc.org/pages/5706","The rise of labor unions")</f>
        <v>The rise of labor unions</v>
      </c>
      <c r="E528" t="s">
        <v>458</v>
      </c>
    </row>
    <row r="529" spans="2:5" ht="12.75">
      <c r="B529" s="6" t="str">
        <f>HYPERLINK("http://www.learnnc.org/pages/4703","The Knights of Labor")</f>
        <v>The Knights of Labor</v>
      </c>
      <c r="C529" t="s">
        <v>144</v>
      </c>
      <c r="E529" t="s">
        <v>457</v>
      </c>
    </row>
    <row r="530" spans="2:5" ht="12.75">
      <c r="B530" s="6" t="str">
        <f>HYPERLINK("http://www.learnnc.org/pages/4702","Opposition to the Knights of Labor")</f>
        <v>Opposition to the Knights of Labor</v>
      </c>
      <c r="C530" t="s">
        <v>144</v>
      </c>
      <c r="E530" t="s">
        <v>456</v>
      </c>
    </row>
    <row r="531" spans="2:5" ht="12.75">
      <c r="B531" s="6" t="str">
        <f>HYPERLINK("http://www.learnnc.org/pages/4704","Tobacco workers strike")</f>
        <v>Tobacco workers strike</v>
      </c>
      <c r="C531" t="s">
        <v>142</v>
      </c>
      <c r="E531" t="s">
        <v>506</v>
      </c>
    </row>
    <row r="532" ht="12">
      <c r="B532" s="5" t="s">
        <v>75</v>
      </c>
    </row>
    <row r="533" ht="12.75">
      <c r="B533" s="6" t="s">
        <v>66</v>
      </c>
    </row>
    <row r="534" spans="2:5" ht="12.75">
      <c r="B534" s="6" t="str">
        <f>HYPERLINK("http://www.learnnc.org/pages/4370","North Carolina State University")</f>
        <v>North Carolina State University</v>
      </c>
      <c r="C534" t="s">
        <v>45</v>
      </c>
      <c r="E534" t="s">
        <v>505</v>
      </c>
    </row>
    <row r="535" spans="2:5" ht="12.75">
      <c r="B535" s="6" t="str">
        <f>HYPERLINK("http://www.learnnc.org/pages/5500","A women's college")</f>
        <v>A women's college</v>
      </c>
      <c r="C535" t="s">
        <v>45</v>
      </c>
      <c r="E535" t="s">
        <v>550</v>
      </c>
    </row>
    <row r="536" spans="2:5" ht="12.75">
      <c r="B536" s="6" t="str">
        <f>HYPERLINK("http://www.learnnc.org/pages/5490","Student life at the Normal and Industrial School")</f>
        <v>Student life at the Normal and Industrial School</v>
      </c>
      <c r="C536" t="s">
        <v>144</v>
      </c>
      <c r="E536" t="s">
        <v>549</v>
      </c>
    </row>
    <row r="537" spans="2:5" ht="12.75">
      <c r="B537" s="6" t="str">
        <f>HYPERLINK("http://www.learnnc.org/pages/4947","Wealth and education in North Carolina, 1900")</f>
        <v>Wealth and education in North Carolina, 1900</v>
      </c>
      <c r="C537" t="s">
        <v>47</v>
      </c>
      <c r="E537" t="s">
        <v>548</v>
      </c>
    </row>
    <row r="538" spans="2:5" ht="12.75">
      <c r="B538" s="6" t="str">
        <f>HYPERLINK("http://www.learnnc.org/pages/4839","The Colored State Normal Schools")</f>
        <v>The Colored State Normal Schools</v>
      </c>
      <c r="C538" t="s">
        <v>142</v>
      </c>
      <c r="E538" t="s">
        <v>547</v>
      </c>
    </row>
    <row r="539" spans="2:5" ht="12.75">
      <c r="B539" s="6" t="str">
        <f>HYPERLINK("http://www.learnnc.org/pages/4840","African American college students, 1906")</f>
        <v>African American college students, 1906</v>
      </c>
      <c r="C539" t="s">
        <v>47</v>
      </c>
      <c r="E539" t="s">
        <v>546</v>
      </c>
    </row>
    <row r="540" spans="2:5" ht="12.75">
      <c r="B540" s="6" t="str">
        <f>HYPERLINK("http://www.learnnc.org/pages/4577","The Biltmore Forest School")</f>
        <v>The Biltmore Forest School</v>
      </c>
      <c r="C540" t="s">
        <v>45</v>
      </c>
      <c r="E540" t="s">
        <v>545</v>
      </c>
    </row>
    <row r="541" spans="2:5" ht="12.75">
      <c r="B541" s="6" t="str">
        <f>HYPERLINK("http://www.learnnc.org/pages/5020","Athletics")</f>
        <v>Athletics</v>
      </c>
      <c r="C541" t="s">
        <v>148</v>
      </c>
      <c r="E541" t="s">
        <v>544</v>
      </c>
    </row>
    <row r="542" ht="12">
      <c r="B542" s="5" t="s">
        <v>76</v>
      </c>
    </row>
    <row r="543" spans="2:5" ht="12.75">
      <c r="B543" s="6" t="str">
        <f>HYPERLINK("http://www.learnnc.org/pages/4744","Biltmore Estate")</f>
        <v>Biltmore Estate</v>
      </c>
      <c r="C543" t="s">
        <v>63</v>
      </c>
      <c r="E543" t="s">
        <v>543</v>
      </c>
    </row>
    <row r="544" spans="2:5" ht="12.75">
      <c r="B544" s="6" t="str">
        <f>HYPERLINK("http://www.learnnc.org/pages/4580","The Bouquet")</f>
        <v>The Bouquet</v>
      </c>
      <c r="C544" t="s">
        <v>142</v>
      </c>
      <c r="E544" t="s">
        <v>542</v>
      </c>
    </row>
    <row r="545" spans="2:5" ht="12.75">
      <c r="B545" s="6" t="str">
        <f>HYPERLINK("http://www.learnnc.org/pages/5687","Southern women and the bicycle")</f>
        <v>Southern women and the bicycle</v>
      </c>
      <c r="C545" t="s">
        <v>142</v>
      </c>
      <c r="E545" t="s">
        <v>441</v>
      </c>
    </row>
    <row r="546" spans="2:5" ht="12.75">
      <c r="B546" s="6" t="str">
        <f>HYPERLINK("http://www.learnnc.org/pages/4954","Bicycles: Scourge of the streets?")</f>
        <v>Bicycles: Scourge of the streets?</v>
      </c>
      <c r="C546" t="s">
        <v>144</v>
      </c>
      <c r="E546" t="s">
        <v>440</v>
      </c>
    </row>
    <row r="547" spans="2:5" ht="12.75">
      <c r="B547" s="6" t="str">
        <f>HYPERLINK("http://www.learnnc.org/pages/5019","The roller skate craze")</f>
        <v>The roller skate craze</v>
      </c>
      <c r="C547" t="s">
        <v>148</v>
      </c>
      <c r="E547" t="s">
        <v>439</v>
      </c>
    </row>
    <row r="548" spans="2:5" ht="12.75">
      <c r="B548" s="6" t="str">
        <f>HYPERLINK("http://www.learnnc.org/pages/4750","Advertising new products")</f>
        <v>Advertising new products</v>
      </c>
      <c r="C548" t="s">
        <v>45</v>
      </c>
      <c r="E548" t="s">
        <v>438</v>
      </c>
    </row>
    <row r="549" spans="2:5" ht="12.75">
      <c r="B549" s="6" t="str">
        <f>HYPERLINK("http://www.learnnc.org/pages/4740","Cities and public architecture")</f>
        <v>Cities and public architecture</v>
      </c>
      <c r="C549" t="s">
        <v>45</v>
      </c>
      <c r="E549" t="s">
        <v>437</v>
      </c>
    </row>
    <row r="550" spans="2:5" ht="12.75">
      <c r="B550" s="6" t="str">
        <f>HYPERLINK("http://www.learnnc.org/pages/5504","Sanitariums")</f>
        <v>Sanitariums</v>
      </c>
      <c r="E550" t="s">
        <v>436</v>
      </c>
    </row>
    <row r="551" spans="2:5" ht="12.75">
      <c r="B551" s="6" t="str">
        <f>HYPERLINK("http://www.learnnc.org/pages/4749","The growth of tourism: Warm Springs")</f>
        <v>The growth of tourism: Warm Springs</v>
      </c>
      <c r="C551" t="s">
        <v>142</v>
      </c>
      <c r="E551" t="s">
        <v>435</v>
      </c>
    </row>
    <row r="552" spans="2:5" ht="12.75">
      <c r="B552" s="6" t="str">
        <f>HYPERLINK("http://www.learnnc.org/pages/5195","The growth of tourism: Southern Pines")</f>
        <v>The growth of tourism: Southern Pines</v>
      </c>
      <c r="C552" t="s">
        <v>142</v>
      </c>
      <c r="E552" t="s">
        <v>434</v>
      </c>
    </row>
    <row r="553" spans="2:5" ht="12.75">
      <c r="B553" s="6" t="str">
        <f>HYPERLINK("http://www.learnnc.org/pages/5788","Domestic work in the nineteenth century")</f>
        <v>Domestic work in the nineteenth century</v>
      </c>
      <c r="C553" t="s">
        <v>148</v>
      </c>
      <c r="E553" t="s">
        <v>433</v>
      </c>
    </row>
    <row r="554" spans="2:3" ht="12">
      <c r="B554" s="5" t="s">
        <v>77</v>
      </c>
      <c r="C554" t="s">
        <v>45</v>
      </c>
    </row>
    <row r="555" ht="12.75">
      <c r="B555" s="6" t="s">
        <v>67</v>
      </c>
    </row>
    <row r="556" spans="2:5" ht="12.75">
      <c r="B556" s="6" t="str">
        <f>HYPERLINK("http://www.learnnc.org/pages/4411","The Spanish-American War")</f>
        <v>The Spanish-American War</v>
      </c>
      <c r="C556" t="s">
        <v>91</v>
      </c>
      <c r="E556" t="s">
        <v>432</v>
      </c>
    </row>
    <row r="557" spans="2:5" ht="12">
      <c r="B557" s="7" t="str">
        <f>HYPERLINK("http://www.learnnc.org/pages/4823","'The duty of colored citizens to their country'")</f>
        <v>'The duty of colored citizens to their country'</v>
      </c>
      <c r="C557" t="s">
        <v>144</v>
      </c>
      <c r="E557" t="s">
        <v>431</v>
      </c>
    </row>
    <row r="558" spans="2:5" ht="12.75">
      <c r="B558" s="6" t="str">
        <f>HYPERLINK("http://www.learnnc.org/pages/4410","The Third North Carolina Regiment")</f>
        <v>The Third North Carolina Regiment</v>
      </c>
      <c r="E558" t="s">
        <v>480</v>
      </c>
    </row>
    <row r="559" spans="2:5" ht="12.75">
      <c r="B559" s="6" t="str">
        <f>HYPERLINK("http://www.learnnc.org/pages/4413","Ensign Worth Bagley")</f>
        <v>Ensign Worth Bagley</v>
      </c>
      <c r="E559" t="s">
        <v>481</v>
      </c>
    </row>
    <row r="560" spans="2:3" ht="12">
      <c r="B560" s="5" t="s">
        <v>78</v>
      </c>
      <c r="C560" t="s">
        <v>45</v>
      </c>
    </row>
    <row r="561" spans="2:5" ht="12.75">
      <c r="B561" s="6" t="str">
        <f>HYPERLINK("http://www.learnnc.org/pages/4817","The rise of Populism")</f>
        <v>The rise of Populism</v>
      </c>
      <c r="E561" t="s">
        <v>527</v>
      </c>
    </row>
    <row r="562" ht="12.75">
      <c r="B562" s="6" t="s">
        <v>3</v>
      </c>
    </row>
    <row r="563" spans="2:5" ht="12.75">
      <c r="B563" s="6" t="str">
        <f>HYPERLINK("http://www.learnnc.org/pages/4371","Leonidas Polk and the Farmers' Alliance")</f>
        <v>Leonidas Polk and the Farmers' Alliance</v>
      </c>
      <c r="C563" t="s">
        <v>144</v>
      </c>
      <c r="E563" t="s">
        <v>526</v>
      </c>
    </row>
    <row r="564" spans="2:5" ht="12.75">
      <c r="B564" s="6" t="str">
        <f>HYPERLINK("http://www.learnnc.org/pages/5684","Chatham County farmers protest")</f>
        <v>Chatham County farmers protest</v>
      </c>
      <c r="C564" t="s">
        <v>142</v>
      </c>
      <c r="E564" t="s">
        <v>525</v>
      </c>
    </row>
    <row r="565" spans="2:5" ht="12.75">
      <c r="B565" s="6" t="str">
        <f>HYPERLINK("http://www.learnnc.org/pages/5685","Marion Butler and fusion politics")</f>
        <v>Marion Butler and fusion politics</v>
      </c>
      <c r="E565" t="s">
        <v>524</v>
      </c>
    </row>
    <row r="566" spans="2:5" ht="12.75">
      <c r="B566" s="6" t="str">
        <f>HYPERLINK("http://www.learnnc.org/pages/4818","George Henry White")</f>
        <v>George Henry White</v>
      </c>
      <c r="E566" t="s">
        <v>523</v>
      </c>
    </row>
    <row r="567" ht="12">
      <c r="B567" s="5" t="s">
        <v>79</v>
      </c>
    </row>
    <row r="568" spans="2:5" ht="12.75">
      <c r="B568" s="6" t="str">
        <f>HYPERLINK("http://www.learnnc.org/pages/4363","The Wilmington Record editorial")</f>
        <v>The Wilmington Record editorial</v>
      </c>
      <c r="C568" t="s">
        <v>142</v>
      </c>
      <c r="E568" t="s">
        <v>522</v>
      </c>
    </row>
    <row r="569" spans="2:5" ht="12.75">
      <c r="B569" s="6" t="str">
        <f>HYPERLINK("http://www.learnnc.org/pages/4364","The Democrats appeal to voters")</f>
        <v>The Democrats appeal to voters</v>
      </c>
      <c r="C569" t="s">
        <v>144</v>
      </c>
      <c r="E569" t="s">
        <v>521</v>
      </c>
    </row>
    <row r="570" spans="2:5" ht="12.75">
      <c r="B570" s="6" t="str">
        <f>HYPERLINK("http://www.learnnc.org/pages/4360","The Wilmington Race Riot")</f>
        <v>The Wilmington Race Riot</v>
      </c>
      <c r="E570" t="s">
        <v>519</v>
      </c>
    </row>
    <row r="571" spans="2:5" ht="12">
      <c r="B571" s="7" t="str">
        <f>HYPERLINK("http://www.learnnc.org/pages/4361","The 'Revolutionary Mayor' of Wilmington")</f>
        <v>The 'Revolutionary Mayor' of Wilmington</v>
      </c>
      <c r="C571" t="s">
        <v>142</v>
      </c>
      <c r="E571" t="s">
        <v>520</v>
      </c>
    </row>
    <row r="572" spans="2:5" ht="12.75">
      <c r="B572" s="6" t="str">
        <f>HYPERLINK("http://www.learnnc.org/pages/4714","Letter from an African American citizen of Wilmington to the President")</f>
        <v>Letter from an African American citizen of Wilmington to the President</v>
      </c>
      <c r="C572" t="s">
        <v>142</v>
      </c>
      <c r="E572" t="s">
        <v>519</v>
      </c>
    </row>
    <row r="573" spans="2:5" ht="12.75">
      <c r="B573" s="6" t="str">
        <f>HYPERLINK("http://www.learnnc.org/pages/4359","J. Allen Kirk on the Wilmington Race Riot")</f>
        <v>J. Allen Kirk on the Wilmington Race Riot</v>
      </c>
      <c r="C573" t="s">
        <v>144</v>
      </c>
      <c r="E573" t="s">
        <v>413</v>
      </c>
    </row>
    <row r="574" spans="2:5" ht="12.75">
      <c r="B574" s="6" t="str">
        <f>HYPERLINK("http://www.learnnc.org/pages/4365","The Suffrage Amendment")</f>
        <v>The Suffrage Amendment</v>
      </c>
      <c r="C574" t="s">
        <v>141</v>
      </c>
      <c r="E574" t="s">
        <v>412</v>
      </c>
    </row>
    <row r="575" spans="2:5" ht="12.75">
      <c r="B575" s="6" t="str">
        <f>HYPERLINK("http://www.learnnc.org/pages/4731","Voter registration cards")</f>
        <v>Voter registration cards</v>
      </c>
      <c r="C575" t="s">
        <v>142</v>
      </c>
      <c r="E575" t="s">
        <v>411</v>
      </c>
    </row>
    <row r="576" spans="2:5" ht="12">
      <c r="B576" s="7" t="str">
        <f>HYPERLINK("http://www.learnnc.org/pages/4408","Governor Aycock on 'the negro problem'")</f>
        <v>Governor Aycock on 'the negro problem'</v>
      </c>
      <c r="C576" t="s">
        <v>142</v>
      </c>
      <c r="E576" t="s">
        <v>410</v>
      </c>
    </row>
    <row r="577" spans="1:4" ht="12.75">
      <c r="A577" t="s">
        <v>80</v>
      </c>
      <c r="B577" s="6"/>
      <c r="D577" t="s">
        <v>123</v>
      </c>
    </row>
    <row r="578" ht="12">
      <c r="B578" s="5" t="s">
        <v>177</v>
      </c>
    </row>
    <row r="579" spans="2:5" ht="12.75">
      <c r="B579" s="6" t="str">
        <f>HYPERLINK("http://www.learnnc.org/pages/5085","Municipal electric service")</f>
        <v>Municipal electric service</v>
      </c>
      <c r="C579" t="s">
        <v>144</v>
      </c>
      <c r="E579" t="s">
        <v>409</v>
      </c>
    </row>
    <row r="580" spans="2:5" ht="12.75">
      <c r="B580" s="6" t="str">
        <f>HYPERLINK("http://www.learnnc.org/pages/5086","Electric streetcars")</f>
        <v>Electric streetcars</v>
      </c>
      <c r="C580" t="s">
        <v>45</v>
      </c>
      <c r="E580" t="s">
        <v>408</v>
      </c>
    </row>
    <row r="581" spans="2:3" ht="12.75">
      <c r="B581" s="6" t="s">
        <v>95</v>
      </c>
      <c r="C581" t="s">
        <v>45</v>
      </c>
    </row>
    <row r="582" spans="2:5" ht="12.75">
      <c r="B582" s="6" t="str">
        <f>HYPERLINK("http://www.learnnc.org/pages/5801","Rural Free Delivery")</f>
        <v>Rural Free Delivery</v>
      </c>
      <c r="C582" t="s">
        <v>144</v>
      </c>
      <c r="E582" t="s">
        <v>455</v>
      </c>
    </row>
    <row r="583" spans="2:5" ht="12.75">
      <c r="B583" s="6" t="str">
        <f>HYPERLINK("http://www.learnnc.org/pages/5092","The impact of the telephone")</f>
        <v>The impact of the telephone</v>
      </c>
      <c r="E583" t="s">
        <v>454</v>
      </c>
    </row>
    <row r="584" spans="2:5" ht="12.75">
      <c r="B584" s="6" t="str">
        <f>HYPERLINK("http://www.learnnc.org/pages/5089","The road to the first flight")</f>
        <v>The road to the first flight</v>
      </c>
      <c r="C584" t="s">
        <v>45</v>
      </c>
      <c r="E584" t="s">
        <v>452</v>
      </c>
    </row>
    <row r="585" spans="2:5" ht="12.75">
      <c r="B585" s="6" t="str">
        <f>HYPERLINK("http://www.learnnc.org/pages/5090","Announcing the first flight")</f>
        <v>Announcing the first flight</v>
      </c>
      <c r="C585" t="s">
        <v>45</v>
      </c>
      <c r="E585" t="s">
        <v>453</v>
      </c>
    </row>
    <row r="586" spans="2:5" ht="12.75">
      <c r="B586" s="6" t="str">
        <f>HYPERLINK("http://www.learnnc.org/pages/5091","Newspaper coverage of the first flight")</f>
        <v>Newspaper coverage of the first flight</v>
      </c>
      <c r="C586" t="s">
        <v>142</v>
      </c>
      <c r="E586" t="s">
        <v>452</v>
      </c>
    </row>
    <row r="587" spans="2:5" ht="12.75">
      <c r="B587" s="6" t="str">
        <f>HYPERLINK("http://www.learnnc.org/pages/5087","Henry Ford and the Model T")</f>
        <v>Henry Ford and the Model T</v>
      </c>
      <c r="C587" t="s">
        <v>148</v>
      </c>
      <c r="E587" t="s">
        <v>504</v>
      </c>
    </row>
    <row r="588" spans="2:5" ht="12.75">
      <c r="B588" s="6" t="str">
        <f>HYPERLINK("http://www.learnnc.org/pages/5774","The woman at the wheel")</f>
        <v>The woman at the wheel</v>
      </c>
      <c r="C588" t="s">
        <v>144</v>
      </c>
      <c r="E588" t="s">
        <v>503</v>
      </c>
    </row>
    <row r="589" spans="2:5" ht="12.75">
      <c r="B589" s="6" t="str">
        <f>HYPERLINK("http://www.learnnc.org/pages/4971","The Good Roads movement")</f>
        <v>The Good Roads movement</v>
      </c>
      <c r="C589" t="s">
        <v>142</v>
      </c>
      <c r="E589" t="s">
        <v>502</v>
      </c>
    </row>
    <row r="590" spans="2:5" ht="12.75">
      <c r="B590" s="6" t="str">
        <f>HYPERLINK("http://www.learnnc.org/pages/5198","WBT Charlotte in the golden age of radio")</f>
        <v>WBT Charlotte in the golden age of radio</v>
      </c>
      <c r="C590" t="s">
        <v>98</v>
      </c>
      <c r="E590" t="s">
        <v>501</v>
      </c>
    </row>
    <row r="591" spans="2:5" ht="12.75">
      <c r="B591" s="6" t="str">
        <f>HYPERLINK("http://www.learnnc.org/pages/5088","Sour stomachs and galloping headaches")</f>
        <v>Sour stomachs and galloping headaches</v>
      </c>
      <c r="C591" t="s">
        <v>142</v>
      </c>
      <c r="E591" t="s">
        <v>500</v>
      </c>
    </row>
    <row r="592" ht="12">
      <c r="B592" s="5" t="s">
        <v>81</v>
      </c>
    </row>
    <row r="593" ht="12.75">
      <c r="B593" s="6" t="s">
        <v>96</v>
      </c>
    </row>
    <row r="594" spans="2:5" ht="12.75">
      <c r="B594" s="6" t="str">
        <f>HYPERLINK("http://www.learnnc.org/pages/5745","Women's clubs")</f>
        <v>Women's clubs</v>
      </c>
      <c r="C594" t="s">
        <v>142</v>
      </c>
      <c r="E594" t="s">
        <v>499</v>
      </c>
    </row>
    <row r="595" spans="2:5" ht="12.75">
      <c r="B595" s="6" t="str">
        <f>HYPERLINK("http://www.learnnc.org/pages/5783","Improving school houses")</f>
        <v>Improving school houses</v>
      </c>
      <c r="C595" t="s">
        <v>144</v>
      </c>
      <c r="E595" t="s">
        <v>498</v>
      </c>
    </row>
    <row r="596" spans="2:5" ht="12">
      <c r="B596" s="7" t="str">
        <f>HYPERLINK("http://www.learnnc.org/pages/5785","The 'education governor'")</f>
        <v>The 'education governor'</v>
      </c>
      <c r="C596" t="s">
        <v>144</v>
      </c>
      <c r="E596" t="s">
        <v>497</v>
      </c>
    </row>
    <row r="597" spans="2:5" ht="12.75">
      <c r="B597" s="6" t="str">
        <f>HYPERLINK("http://www.learnnc.org/pages/5010","Statewide Prohibition")</f>
        <v>Statewide Prohibition</v>
      </c>
      <c r="E597" t="s">
        <v>496</v>
      </c>
    </row>
    <row r="598" spans="2:5" ht="12.75">
      <c r="B598" s="6" t="str">
        <f>HYPERLINK("http://www.learnnc.org/pages/5194","Quarantines")</f>
        <v>Quarantines</v>
      </c>
      <c r="C598" t="s">
        <v>142</v>
      </c>
      <c r="E598" t="s">
        <v>495</v>
      </c>
    </row>
    <row r="599" spans="2:5" ht="12.75">
      <c r="B599" s="6" t="str">
        <f>HYPERLINK("http://www.learnnc.org/pages/5784","Winston-Salem's early hospitals")</f>
        <v>Winston-Salem's early hospitals</v>
      </c>
      <c r="C599" t="s">
        <v>45</v>
      </c>
      <c r="E599" t="s">
        <v>387</v>
      </c>
    </row>
    <row r="600" spans="2:5" ht="12.75">
      <c r="B600" s="6" t="str">
        <f>HYPERLINK("http://www.learnnc.org/pages/5004","Death in a Pot")</f>
        <v>Death in a Pot</v>
      </c>
      <c r="C600" t="s">
        <v>144</v>
      </c>
      <c r="E600" t="s">
        <v>386</v>
      </c>
    </row>
    <row r="601" spans="2:5" ht="12.75">
      <c r="B601" s="6" t="str">
        <f>HYPERLINK("http://www.learnnc.org/pages/5101","The Jungle")</f>
        <v>The Jungle</v>
      </c>
      <c r="C601" t="s">
        <v>144</v>
      </c>
      <c r="E601" t="s">
        <v>385</v>
      </c>
    </row>
    <row r="602" spans="2:5" ht="12.75">
      <c r="B602" s="6" t="str">
        <f>HYPERLINK("http://www.learnnc.org/pages/5193","Sanitation and privies")</f>
        <v>Sanitation and privies</v>
      </c>
      <c r="C602" t="s">
        <v>142</v>
      </c>
      <c r="E602" t="s">
        <v>384</v>
      </c>
    </row>
    <row r="603" ht="12">
      <c r="B603" s="5" t="s">
        <v>82</v>
      </c>
    </row>
    <row r="604" spans="2:5" ht="12.75">
      <c r="B604" s="6" t="str">
        <f>HYPERLINK("http://www.learnnc.org/pages/5766","Timeline of World War I")</f>
        <v>Timeline of World War I</v>
      </c>
      <c r="E604" t="s">
        <v>383</v>
      </c>
    </row>
    <row r="605" spans="2:5" ht="12.75">
      <c r="B605" s="6" t="str">
        <f>HYPERLINK("http://www.learnnc.org/pages/5112","The United States and World War I")</f>
        <v>The United States and World War I</v>
      </c>
      <c r="C605" t="s">
        <v>45</v>
      </c>
      <c r="E605" t="s">
        <v>382</v>
      </c>
    </row>
    <row r="606" spans="2:5" ht="12.75">
      <c r="B606" s="6" t="str">
        <f>HYPERLINK("http://www.learnnc.org/pages/4962","Propaganda and public opinion in the First World War")</f>
        <v>Propaganda and public opinion in the First World War</v>
      </c>
      <c r="C606" t="s">
        <v>63</v>
      </c>
      <c r="E606" t="s">
        <v>430</v>
      </c>
    </row>
    <row r="607" spans="2:5" ht="12">
      <c r="B607" s="7" t="str">
        <f>HYPERLINK("http://www.learnnc.org/pages/5008","'Over there'")</f>
        <v>'Over there'</v>
      </c>
      <c r="C607" t="s">
        <v>57</v>
      </c>
      <c r="E607" t="s">
        <v>429</v>
      </c>
    </row>
    <row r="608" spans="2:5" ht="12.75">
      <c r="B608" s="6" t="str">
        <f>HYPERLINK("http://www.learnnc.org/pages/5764","The War and German Americans")</f>
        <v>The War and German Americans</v>
      </c>
      <c r="C608" t="s">
        <v>98</v>
      </c>
      <c r="E608" t="s">
        <v>428</v>
      </c>
    </row>
    <row r="609" spans="2:3" ht="12.75">
      <c r="B609" s="6" t="s">
        <v>97</v>
      </c>
      <c r="C609" t="s">
        <v>45</v>
      </c>
    </row>
    <row r="610" spans="2:5" ht="12.75">
      <c r="B610" s="6" t="str">
        <f>HYPERLINK("http://www.learnnc.org/pages/5113","Camp Bragg")</f>
        <v>Camp Bragg</v>
      </c>
      <c r="C610" t="s">
        <v>141</v>
      </c>
      <c r="E610" t="s">
        <v>427</v>
      </c>
    </row>
    <row r="611" spans="2:5" ht="12.75">
      <c r="B611" s="6" t="str">
        <f>HYPERLINK("http://www.learnnc.org/pages/5759","Conditions at Camp Greene")</f>
        <v>Conditions at Camp Greene</v>
      </c>
      <c r="C611" t="s">
        <v>142</v>
      </c>
      <c r="E611" t="s">
        <v>426</v>
      </c>
    </row>
    <row r="612" spans="2:5" ht="12.75">
      <c r="B612" s="6" t="str">
        <f>HYPERLINK("http://www.learnnc.org/pages/5756","Diary of a doughboy")</f>
        <v>Diary of a doughboy</v>
      </c>
      <c r="C612" t="s">
        <v>144</v>
      </c>
      <c r="E612" t="s">
        <v>425</v>
      </c>
    </row>
    <row r="613" spans="2:5" ht="12.75">
      <c r="B613" s="6" t="str">
        <f>HYPERLINK("http://www.learnnc.org/pages/5007","A letter home from the American Expeditionary Force")</f>
        <v>A letter home from the American Expeditionary Force</v>
      </c>
      <c r="C613" t="s">
        <v>144</v>
      </c>
      <c r="E613" t="s">
        <v>479</v>
      </c>
    </row>
    <row r="614" spans="2:5" ht="12.75">
      <c r="B614" s="6" t="str">
        <f>HYPERLINK("http://www.learnnc.org/pages/5006","Ashe County deserters")</f>
        <v>Ashe County deserters</v>
      </c>
      <c r="C614" t="s">
        <v>144</v>
      </c>
      <c r="E614" t="s">
        <v>478</v>
      </c>
    </row>
    <row r="615" spans="2:5" ht="12.75">
      <c r="B615" s="6" t="str">
        <f>HYPERLINK("http://www.learnnc.org/pages/5011","Rescue at sea")</f>
        <v>Rescue at sea</v>
      </c>
      <c r="E615" t="s">
        <v>477</v>
      </c>
    </row>
    <row r="616" ht="12.75">
      <c r="B616" s="6" t="s">
        <v>476</v>
      </c>
    </row>
    <row r="617" spans="2:5" ht="12.75">
      <c r="B617" s="6" t="str">
        <f>HYPERLINK("http://www.learnnc.org/pages/5192","Stopping the spread of influenza")</f>
        <v>Stopping the spread of influenza</v>
      </c>
      <c r="C617" t="s">
        <v>142</v>
      </c>
      <c r="E617" t="s">
        <v>475</v>
      </c>
    </row>
    <row r="618" spans="2:5" ht="12.75">
      <c r="B618" s="6" t="str">
        <f>HYPERLINK("http://www.learnnc.org/pages/6296","The Treaty of Versailles")</f>
        <v>The Treaty of Versailles</v>
      </c>
      <c r="E618" t="s">
        <v>474</v>
      </c>
    </row>
    <row r="619" spans="2:5" ht="12">
      <c r="B619" s="7" t="str">
        <f>HYPERLINK("http://www.learnnc.org/pages/4959","'Nationalism and Americanism'")</f>
        <v>'Nationalism and Americanism'</v>
      </c>
      <c r="C619" t="s">
        <v>10</v>
      </c>
      <c r="E619" t="s">
        <v>473</v>
      </c>
    </row>
    <row r="620" spans="2:3" ht="12">
      <c r="B620" s="5" t="s">
        <v>83</v>
      </c>
      <c r="C620" t="s">
        <v>45</v>
      </c>
    </row>
    <row r="621" spans="2:5" ht="12.75">
      <c r="B621" s="6" t="str">
        <f>HYPERLINK("http://www.learnnc.org/pages/4987","Timeline of Women's Suffrage")</f>
        <v>Timeline of Women's Suffrage</v>
      </c>
      <c r="E621" t="s">
        <v>472</v>
      </c>
    </row>
    <row r="622" spans="2:5" ht="12.75">
      <c r="B622" s="6" t="str">
        <f>HYPERLINK("http://www.learnnc.org/pages/5743","The long struggle for women's suffrage")</f>
        <v>The long struggle for women's suffrage</v>
      </c>
      <c r="E622" t="s">
        <v>471</v>
      </c>
    </row>
    <row r="623" spans="2:5" ht="12.75">
      <c r="B623" s="6" t="str">
        <f>HYPERLINK("http://www.learnnc.org/pages/5754","Equal pay for equal work")</f>
        <v>Equal pay for equal work</v>
      </c>
      <c r="C623" t="s">
        <v>142</v>
      </c>
      <c r="E623" t="s">
        <v>470</v>
      </c>
    </row>
    <row r="624" spans="2:5" ht="12.75">
      <c r="B624" s="6" t="str">
        <f>HYPERLINK("http://www.learnnc.org/pages/5013","Gertrude Weil")</f>
        <v>Gertrude Weil</v>
      </c>
      <c r="E624" t="s">
        <v>469</v>
      </c>
    </row>
    <row r="625" spans="2:5" ht="12.75">
      <c r="B625" s="6" t="str">
        <f>HYPERLINK("http://www.learnnc.org/pages/4973","The North Carolina Equal Suffrage League")</f>
        <v>The North Carolina Equal Suffrage League</v>
      </c>
      <c r="C625" t="s">
        <v>142</v>
      </c>
      <c r="E625" t="s">
        <v>468</v>
      </c>
    </row>
    <row r="626" spans="2:5" ht="12.75">
      <c r="B626" s="6" t="str">
        <f>HYPERLINK("http://www.learnnc.org/pages/4982","Why We Oppose Votes for Men")</f>
        <v>Why We Oppose Votes for Men</v>
      </c>
      <c r="C626" t="s">
        <v>45</v>
      </c>
      <c r="E626" t="s">
        <v>356</v>
      </c>
    </row>
    <row r="627" spans="2:3" ht="12.75">
      <c r="B627" s="6" t="s">
        <v>11</v>
      </c>
      <c r="C627" t="s">
        <v>141</v>
      </c>
    </row>
    <row r="628" spans="2:5" ht="12.75">
      <c r="B628" s="6" t="str">
        <f>HYPERLINK("http://www.learnnc.org/pages/5027","Votes for Women")</f>
        <v>Votes for Women</v>
      </c>
      <c r="C628" t="s">
        <v>144</v>
      </c>
      <c r="E628" t="s">
        <v>407</v>
      </c>
    </row>
    <row r="629" spans="2:5" ht="12.75">
      <c r="B629" s="6" t="str">
        <f>HYPERLINK("http://www.learnnc.org/pages/4977","Gertrude Weil urges suffragists to action")</f>
        <v>Gertrude Weil urges suffragists to action</v>
      </c>
      <c r="C629" t="s">
        <v>45</v>
      </c>
      <c r="E629" t="s">
        <v>406</v>
      </c>
    </row>
    <row r="630" spans="2:5" ht="12.75">
      <c r="B630" s="6" t="str">
        <f>HYPERLINK("http://www.learnnc.org/pages/5012","North Carolina and the women's suffrage amendment")</f>
        <v>North Carolina and the women's suffrage amendment</v>
      </c>
      <c r="C630" t="s">
        <v>45</v>
      </c>
      <c r="E630" t="s">
        <v>405</v>
      </c>
    </row>
    <row r="631" spans="2:3" ht="12.75">
      <c r="B631" s="6" t="s">
        <v>404</v>
      </c>
      <c r="C631" t="s">
        <v>142</v>
      </c>
    </row>
    <row r="632" spans="2:5" ht="12.75">
      <c r="B632" s="6" t="str">
        <f>HYPERLINK("http://www.learnnc.org/pages/5741","Lillian Exum Clement")</f>
        <v>Lillian Exum Clement</v>
      </c>
      <c r="E632" t="s">
        <v>403</v>
      </c>
    </row>
    <row r="633" ht="12">
      <c r="B633" s="5" t="s">
        <v>84</v>
      </c>
    </row>
    <row r="634" spans="2:5" ht="12">
      <c r="B634" s="7" t="str">
        <f>HYPERLINK("http://www.learnnc.org/pages/5704","The birth of 'Jim Crow'")</f>
        <v>The birth of 'Jim Crow'</v>
      </c>
      <c r="E634" t="s">
        <v>402</v>
      </c>
    </row>
    <row r="635" spans="2:5" ht="12.75">
      <c r="B635" s="6" t="str">
        <f>HYPERLINK("http://www.learnnc.org/pages/5103","A sampling of Jim Crow laws")</f>
        <v>A sampling of Jim Crow laws</v>
      </c>
      <c r="C635" t="s">
        <v>142</v>
      </c>
      <c r="E635" t="s">
        <v>401</v>
      </c>
    </row>
    <row r="636" spans="2:5" ht="12.75">
      <c r="B636" s="6" t="str">
        <f>HYPERLINK("http://www.learnnc.org/pages/5816","Triracial segregation in Robeson County")</f>
        <v>Triracial segregation in Robeson County</v>
      </c>
      <c r="C636" t="s">
        <v>142</v>
      </c>
      <c r="E636" t="s">
        <v>400</v>
      </c>
    </row>
    <row r="637" spans="2:5" ht="12.75">
      <c r="B637" s="6" t="str">
        <f>HYPERLINK("http://www.learnnc.org/pages/4822","George White speaks out on lynchings")</f>
        <v>George White speaks out on lynchings</v>
      </c>
      <c r="C637" t="s">
        <v>144</v>
      </c>
      <c r="E637" t="s">
        <v>399</v>
      </c>
    </row>
    <row r="638" spans="2:5" ht="12.75">
      <c r="B638" s="6" t="str">
        <f>HYPERLINK("http://www.learnnc.org/pages/5996","The Great Migration and North Carolina")</f>
        <v>The Great Migration and North Carolina</v>
      </c>
      <c r="E638" t="s">
        <v>398</v>
      </c>
    </row>
    <row r="639" spans="2:5" ht="12">
      <c r="B639" s="7" t="str">
        <f>HYPERLINK("http://www.learnnc.org/pages/6001","Durham's Black Wall Street'")</f>
        <v>Durham's Black Wall Street'</v>
      </c>
      <c r="E639" t="s">
        <v>397</v>
      </c>
    </row>
    <row r="640" spans="2:5" ht="12.75">
      <c r="B640" s="6" t="str">
        <f>HYPERLINK("http://www.learnnc.org/pages/4819","Black businesses in Durham")</f>
        <v>Black businesses in Durham</v>
      </c>
      <c r="C640" t="s">
        <v>144</v>
      </c>
      <c r="E640" t="s">
        <v>451</v>
      </c>
    </row>
    <row r="641" spans="2:5" ht="12.75">
      <c r="B641" s="6" t="str">
        <f>HYPERLINK("http://www.learnnc.org/pages/4956","The North Carolina Mutual Life Insurance Company")</f>
        <v>The North Carolina Mutual Life Insurance Company</v>
      </c>
      <c r="C641" t="s">
        <v>45</v>
      </c>
      <c r="E641" t="s">
        <v>450</v>
      </c>
    </row>
    <row r="642" ht="12.75">
      <c r="B642" s="6" t="str">
        <f>HYPERLINK("http://www.learnnc.org/pages/5162","Charlotte Hawkins Brown")</f>
        <v>Charlotte Hawkins Brown</v>
      </c>
    </row>
    <row r="643" spans="2:5" ht="12.75">
      <c r="B643" s="6" t="str">
        <f>HYPERLINK("http://www.learnnc.org/pages/5779","Charlotte Hawkins Brown's rules for school")</f>
        <v>Charlotte Hawkins Brown's rules for school</v>
      </c>
      <c r="C643" t="s">
        <v>142</v>
      </c>
      <c r="E643" t="s">
        <v>449</v>
      </c>
    </row>
    <row r="644" ht="12">
      <c r="B644" s="5" t="s">
        <v>28</v>
      </c>
    </row>
    <row r="645" spans="2:5" ht="12.75">
      <c r="B645" s="6" t="str">
        <f>HYPERLINK("http://www.learnnc.org/pages/5761","The booming twenties")</f>
        <v>The booming twenties</v>
      </c>
      <c r="E645" t="s">
        <v>448</v>
      </c>
    </row>
    <row r="646" spans="2:5" ht="12.75">
      <c r="B646" s="6" t="str">
        <f>HYPERLINK("http://www.learnnc.org/pages/5016","How the twenties roared in North Carolina")</f>
        <v>How the twenties roared in North Carolina</v>
      </c>
      <c r="E646" t="s">
        <v>447</v>
      </c>
    </row>
    <row r="647" spans="2:5" ht="12">
      <c r="B647" s="7" t="str">
        <f>HYPERLINK("http://www.learnnc.org/pages/4841","'Eastern North Carolina for the farmer'")</f>
        <v>'Eastern North Carolina for the farmer'</v>
      </c>
      <c r="C647" t="s">
        <v>144</v>
      </c>
      <c r="E647" t="s">
        <v>446</v>
      </c>
    </row>
    <row r="648" spans="2:5" ht="12">
      <c r="B648" s="7" t="str">
        <f>HYPERLINK("http://www.learnnc.org/pages/4572","'Home folks and neighbor people'")</f>
        <v>'Home folks and neighbor people'</v>
      </c>
      <c r="C648" t="s">
        <v>144</v>
      </c>
      <c r="E648" t="s">
        <v>445</v>
      </c>
    </row>
    <row r="649" spans="2:5" ht="12.75">
      <c r="B649" s="6" t="str">
        <f>HYPERLINK("http://www.learnnc.org/pages/5018","North Carolina debates evolution")</f>
        <v>North Carolina debates evolution</v>
      </c>
      <c r="E649" t="s">
        <v>444</v>
      </c>
    </row>
    <row r="650" spans="2:5" ht="12.75">
      <c r="B650" s="6" t="str">
        <f>HYPERLINK("http://www.learnnc.org/pages/5752","Thomas Wolfe")</f>
        <v>Thomas Wolfe</v>
      </c>
      <c r="E650" t="s">
        <v>443</v>
      </c>
    </row>
    <row r="651" spans="2:3" ht="12.75">
      <c r="B651" s="6" t="s">
        <v>442</v>
      </c>
      <c r="C651" t="s">
        <v>45</v>
      </c>
    </row>
    <row r="652" spans="2:5" ht="12.75">
      <c r="B652" s="6" t="str">
        <f>HYPERLINK("http://www.learnnc.org/pages/5187","From stringbands to bluesmen: African American music in the Piedmont")</f>
        <v>From stringbands to bluesmen: African American music in the Piedmont</v>
      </c>
      <c r="C652" t="s">
        <v>99</v>
      </c>
      <c r="E652" t="s">
        <v>381</v>
      </c>
    </row>
    <row r="653" spans="2:5" ht="12.75">
      <c r="B653" s="6" t="str">
        <f>HYPERLINK("http://www.learnnc.org/pages/5190","Hillbillies and mountain folk: Early stringband recordings")</f>
        <v>Hillbillies and mountain folk: Early stringband recordings</v>
      </c>
      <c r="E653" t="s">
        <v>380</v>
      </c>
    </row>
    <row r="654" ht="12.75">
      <c r="B654" s="6" t="s">
        <v>0</v>
      </c>
    </row>
    <row r="655" spans="2:5" ht="12">
      <c r="B655" s="7" t="str">
        <f>HYPERLINK("http://www.learnnc.org/pages/5802","The 'flapper'")</f>
        <v>The 'flapper'</v>
      </c>
      <c r="C655" t="s">
        <v>142</v>
      </c>
      <c r="E655" t="s">
        <v>379</v>
      </c>
    </row>
    <row r="656" spans="2:5" ht="12.75">
      <c r="B656" s="6" t="str">
        <f>HYPERLINK("http://www.learnnc.org/pages/5744","Going to the movies")</f>
        <v>Going to the movies</v>
      </c>
      <c r="C656" t="s">
        <v>144</v>
      </c>
      <c r="E656" t="s">
        <v>378</v>
      </c>
    </row>
    <row r="657" ht="12">
      <c r="B657" s="5" t="s">
        <v>29</v>
      </c>
    </row>
    <row r="658" spans="2:5" ht="12.75">
      <c r="B658" s="6" t="str">
        <f>HYPERLINK("http://www.learnnc.org/pages/5015","Child labor")</f>
        <v>Child labor</v>
      </c>
      <c r="C658" t="s">
        <v>63</v>
      </c>
      <c r="E658" t="s">
        <v>377</v>
      </c>
    </row>
    <row r="659" spans="2:5" ht="12.75">
      <c r="B659" s="6" t="str">
        <f>HYPERLINK("http://www.learnnc.org/pages/5163","Why belong to the union?")</f>
        <v>Why belong to the union?</v>
      </c>
      <c r="C659" t="s">
        <v>144</v>
      </c>
      <c r="E659" t="s">
        <v>376</v>
      </c>
    </row>
    <row r="660" ht="12.75">
      <c r="B660" s="6" t="s">
        <v>1</v>
      </c>
    </row>
    <row r="661" spans="2:5" ht="12.75">
      <c r="B661" s="6" t="str">
        <f>HYPERLINK("http://www.learnnc.org/pages/5166","Work and protest: Voices")</f>
        <v>Work and protest: Voices</v>
      </c>
      <c r="C661" t="s">
        <v>57</v>
      </c>
      <c r="E661" t="s">
        <v>375</v>
      </c>
    </row>
    <row r="662" spans="2:5" ht="12.75">
      <c r="B662" s="6" t="str">
        <f>HYPERLINK("http://www.learnnc.org/pages/5840","Alice Caudle talks about mill work")</f>
        <v>Alice Caudle talks about mill work</v>
      </c>
      <c r="C662" t="s">
        <v>144</v>
      </c>
      <c r="E662" t="s">
        <v>374</v>
      </c>
    </row>
    <row r="663" spans="2:5" ht="12.75">
      <c r="B663" s="6" t="str">
        <f>HYPERLINK("http://www.learnnc.org/pages/6008","The Carolina Coal Company mine explosion")</f>
        <v>The Carolina Coal Company mine explosion</v>
      </c>
      <c r="C663" t="s">
        <v>45</v>
      </c>
      <c r="E663" t="s">
        <v>373</v>
      </c>
    </row>
    <row r="664" spans="2:5" ht="12.75">
      <c r="B664" s="6" t="str">
        <f>HYPERLINK("http://www.learnnc.org/pages/5738","The Southern Highland Craft Guild")</f>
        <v>The Southern Highland Craft Guild</v>
      </c>
      <c r="E664" t="s">
        <v>372</v>
      </c>
    </row>
    <row r="665" ht="12">
      <c r="B665" s="5" t="s">
        <v>2</v>
      </c>
    </row>
    <row r="666" spans="2:5" ht="12.75">
      <c r="B666" s="6" t="str">
        <f>HYPERLINK("http://www.learnnc.org/pages/5168","The Gastonia Strike")</f>
        <v>The Gastonia Strike</v>
      </c>
      <c r="E666" t="s">
        <v>371</v>
      </c>
    </row>
    <row r="667" spans="2:5" ht="12.75">
      <c r="B667" s="6" t="str">
        <f>HYPERLINK("http://www.learnnc.org/pages/5946","The strike begins")</f>
        <v>The strike begins</v>
      </c>
      <c r="C667" t="s">
        <v>144</v>
      </c>
      <c r="E667" t="s">
        <v>370</v>
      </c>
    </row>
    <row r="668" spans="2:5" ht="12.75">
      <c r="B668" s="6" t="str">
        <f>HYPERLINK("http://www.learnnc.org/pages/5958","An industry representative visits Loray Mills")</f>
        <v>An industry representative visits Loray Mills</v>
      </c>
      <c r="C668" t="s">
        <v>142</v>
      </c>
      <c r="E668" t="s">
        <v>424</v>
      </c>
    </row>
    <row r="669" spans="2:5" ht="12.75">
      <c r="B669" s="6" t="str">
        <f>HYPERLINK("http://www.learnnc.org/pages/5962","A union organizer blames the mill")</f>
        <v>A union organizer blames the mill</v>
      </c>
      <c r="C669" t="s">
        <v>144</v>
      </c>
      <c r="E669" t="s">
        <v>423</v>
      </c>
    </row>
    <row r="670" spans="2:5" ht="12.75">
      <c r="B670" s="6" t="str">
        <f>HYPERLINK("http://www.learnnc.org/pages/5966","The strikers move into tents")</f>
        <v>The strikers move into tents</v>
      </c>
      <c r="C670" t="s">
        <v>142</v>
      </c>
      <c r="E670" t="s">
        <v>422</v>
      </c>
    </row>
    <row r="671" spans="2:5" ht="12.75">
      <c r="B671" s="6" t="str">
        <f>HYPERLINK("http://www.learnnc.org/pages/5980","Congress considers an inquiry into textile strikes")</f>
        <v>Congress considers an inquiry into textile strikes</v>
      </c>
      <c r="C671" t="s">
        <v>144</v>
      </c>
      <c r="E671" t="s">
        <v>421</v>
      </c>
    </row>
    <row r="672" spans="2:5" ht="12.75">
      <c r="B672" s="6" t="str">
        <f>HYPERLINK("http://www.learnnc.org/pages/5991","The police chief is killed")</f>
        <v>The police chief is killed</v>
      </c>
      <c r="C672" t="s">
        <v>144</v>
      </c>
      <c r="E672" t="s">
        <v>420</v>
      </c>
    </row>
    <row r="673" spans="2:5" ht="12.75">
      <c r="B673" s="6" t="str">
        <f>HYPERLINK("http://www.learnnc.org/pages/5169","The Mill Mother's Lament")</f>
        <v>The Mill Mother's Lament</v>
      </c>
      <c r="C673" t="s">
        <v>45</v>
      </c>
      <c r="E673" t="s">
        <v>419</v>
      </c>
    </row>
    <row r="674" spans="1:4" ht="12.75">
      <c r="A674" t="s">
        <v>31</v>
      </c>
      <c r="B674" s="6"/>
      <c r="D674" t="s">
        <v>131</v>
      </c>
    </row>
    <row r="675" ht="12">
      <c r="B675" s="5" t="s">
        <v>32</v>
      </c>
    </row>
    <row r="676" spans="2:5" ht="12.75">
      <c r="B676" s="6" t="str">
        <f>HYPERLINK("http://www.learnnc.org/pages/6272","The Great Depression: An overview")</f>
        <v>The Great Depression: An overview</v>
      </c>
      <c r="C676" t="s">
        <v>45</v>
      </c>
      <c r="E676" t="s">
        <v>418</v>
      </c>
    </row>
    <row r="677" spans="2:5" ht="12.75">
      <c r="B677" s="6" t="str">
        <f>HYPERLINK("http://www.learnnc.org/pages/5833","The economics of the Great Depression")</f>
        <v>The economics of the Great Depression</v>
      </c>
      <c r="E677" t="s">
        <v>417</v>
      </c>
    </row>
    <row r="678" spans="2:5" ht="12.75">
      <c r="B678" s="6" t="str">
        <f>HYPERLINK("http://www.learnnc.org/pages/5955","The Depression for farmers")</f>
        <v>The Depression for farmers</v>
      </c>
      <c r="E678" t="s">
        <v>416</v>
      </c>
    </row>
    <row r="679" spans="2:5" ht="12.75">
      <c r="B679" s="6" t="str">
        <f>HYPERLINK("http://www.learnnc.org/pages/5835","Herbert Hoover and the Great Depression")</f>
        <v>Herbert Hoover and the Great Depression</v>
      </c>
      <c r="E679" t="s">
        <v>415</v>
      </c>
    </row>
    <row r="680" spans="2:5" ht="12.75">
      <c r="B680" s="6" t="str">
        <f>HYPERLINK("http://www.learnnc.org/pages/5831","The Bonus Army")</f>
        <v>The Bonus Army</v>
      </c>
      <c r="C680" t="s">
        <v>45</v>
      </c>
      <c r="E680" t="s">
        <v>414</v>
      </c>
    </row>
    <row r="681" spans="2:5" ht="12.75">
      <c r="B681" s="6" t="str">
        <f>HYPERLINK("http://www.learnnc.org/pages/5817","Roosevelt and the New Deal")</f>
        <v>Roosevelt and the New Deal</v>
      </c>
      <c r="C681" t="s">
        <v>148</v>
      </c>
      <c r="E681" t="s">
        <v>354</v>
      </c>
    </row>
    <row r="682" spans="2:5" ht="12.75">
      <c r="B682" s="6" t="str">
        <f>HYPERLINK("http://www.learnnc.org/pages/5954","The banking crisis")</f>
        <v>The banking crisis</v>
      </c>
      <c r="C682" t="s">
        <v>13</v>
      </c>
      <c r="E682" t="s">
        <v>353</v>
      </c>
    </row>
    <row r="683" spans="2:5" ht="12.75">
      <c r="B683" s="6" t="str">
        <f>HYPERLINK("http://www.learnnc.org/pages/5834","The economics of recovery and reform")</f>
        <v>The economics of recovery and reform</v>
      </c>
      <c r="C683" t="s">
        <v>45</v>
      </c>
      <c r="E683" t="s">
        <v>352</v>
      </c>
    </row>
    <row r="684" ht="12">
      <c r="B684" s="5" t="s">
        <v>14</v>
      </c>
    </row>
    <row r="685" spans="2:5" ht="12.75">
      <c r="B685" s="6" t="str">
        <f>HYPERLINK("http://www.learnnc.org/pages/5778","Ending child labor in North Carolina")</f>
        <v>Ending child labor in North Carolina</v>
      </c>
      <c r="E685" t="s">
        <v>351</v>
      </c>
    </row>
    <row r="686" spans="2:5" ht="12.75">
      <c r="B686" s="6" t="str">
        <f>HYPERLINK("http://www.learnnc.org/pages/4747","Child labor laws in North Carolina")</f>
        <v>Child labor laws in North Carolina</v>
      </c>
      <c r="C686" t="s">
        <v>142</v>
      </c>
      <c r="E686" t="s">
        <v>350</v>
      </c>
    </row>
    <row r="687" spans="2:5" ht="12.75">
      <c r="B687" s="6" t="str">
        <f>HYPERLINK("http://www.learnnc.org/pages/5893","Workplace safety")</f>
        <v>Workplace safety</v>
      </c>
      <c r="C687" t="s">
        <v>144</v>
      </c>
      <c r="E687" t="s">
        <v>349</v>
      </c>
    </row>
    <row r="688" spans="2:5" ht="12.75">
      <c r="B688" s="6" t="str">
        <f>HYPERLINK("http://www.learnnc.org/pages/5818","The Fair Labor Standards Act")</f>
        <v>The Fair Labor Standards Act</v>
      </c>
      <c r="E688" t="s">
        <v>348</v>
      </c>
    </row>
    <row r="689" spans="2:5" ht="12.75">
      <c r="B689" s="6" t="str">
        <f>HYPERLINK("http://www.learnnc.org/pages/5823","Tobacco bag stringing: Life and labor in the Depression")</f>
        <v>Tobacco bag stringing: Life and labor in the Depression</v>
      </c>
      <c r="E689" t="s">
        <v>347</v>
      </c>
    </row>
    <row r="690" spans="2:5" ht="12.75">
      <c r="B690" s="6" t="str">
        <f>HYPERLINK("http://www.learnnc.org/pages/5832","Rural electrification")</f>
        <v>Rural electrification</v>
      </c>
      <c r="C690" t="s">
        <v>142</v>
      </c>
      <c r="E690" t="s">
        <v>346</v>
      </c>
    </row>
    <row r="691" spans="2:5" ht="12.75">
      <c r="B691" s="6" t="str">
        <f>HYPERLINK("http://www.learnnc.org/pages/5989","The Live at Home Program")</f>
        <v>The Live at Home Program</v>
      </c>
      <c r="C691" t="s">
        <v>48</v>
      </c>
      <c r="E691" t="s">
        <v>345</v>
      </c>
    </row>
    <row r="692" spans="2:5" ht="12.75">
      <c r="B692" s="6" t="str">
        <f>HYPERLINK("http://www.learnnc.org/pages/1332","4-H and Home Demonstration during the Great Depression")</f>
        <v>4-H and Home Demonstration during the Great Depression</v>
      </c>
      <c r="E692" t="s">
        <v>344</v>
      </c>
    </row>
    <row r="693" spans="2:5" ht="12.75">
      <c r="B693" s="6" t="str">
        <f>HYPERLINK("http://www.learnnc.org/pages/6164","Eugenics in North Carolina")</f>
        <v>Eugenics in North Carolina</v>
      </c>
      <c r="E693" t="s">
        <v>343</v>
      </c>
    </row>
    <row r="694" spans="2:5" ht="12.75">
      <c r="B694" s="6" t="str">
        <f>HYPERLINK("http://www.learnnc.org/pages/6163","Records of eugenical sterilization in North Carolina")</f>
        <v>Records of eugenical sterilization in North Carolina</v>
      </c>
      <c r="C694" t="s">
        <v>144</v>
      </c>
      <c r="E694" t="s">
        <v>396</v>
      </c>
    </row>
    <row r="695" spans="2:5" ht="12.75">
      <c r="B695" s="6" t="str">
        <f>HYPERLINK("http://www.learnnc.org/pages/5830","The Blue Ridge Parkway")</f>
        <v>The Blue Ridge Parkway</v>
      </c>
      <c r="E695" t="s">
        <v>395</v>
      </c>
    </row>
    <row r="696" spans="2:5" ht="12.75">
      <c r="B696" s="6" t="str">
        <f>HYPERLINK("http://www.learnnc.org/pages/5896","The Great Smoky Mountains National Park")</f>
        <v>The Great Smoky Mountains National Park</v>
      </c>
      <c r="E696" t="s">
        <v>394</v>
      </c>
    </row>
    <row r="697" ht="12">
      <c r="B697" s="5" t="s">
        <v>4</v>
      </c>
    </row>
    <row r="698" spans="2:3" ht="12.75">
      <c r="B698" s="6" t="s">
        <v>5</v>
      </c>
      <c r="C698" t="s">
        <v>10</v>
      </c>
    </row>
    <row r="699" spans="2:5" ht="12.75">
      <c r="B699" s="6" t="str">
        <f>HYPERLINK("http://www.learnnc.org/pages/5839","A textile mill worker's family")</f>
        <v>A textile mill worker's family</v>
      </c>
      <c r="C699" t="s">
        <v>142</v>
      </c>
      <c r="E699" t="s">
        <v>393</v>
      </c>
    </row>
    <row r="700" spans="2:5" ht="12">
      <c r="B700" s="7" t="str">
        <f>HYPERLINK("http://www.learnnc.org/pages/5842","'The mill don't need him tonight'")</f>
        <v>'The mill don't need him tonight'</v>
      </c>
      <c r="C700" t="s">
        <v>142</v>
      </c>
      <c r="E700" t="s">
        <v>392</v>
      </c>
    </row>
    <row r="701" spans="2:5" ht="12">
      <c r="B701" s="7" t="str">
        <f>HYPERLINK("http://www.learnnc.org/pages/5841","'Begging reduced to a system'")</f>
        <v>'Begging reduced to a system'</v>
      </c>
      <c r="C701" t="s">
        <v>144</v>
      </c>
      <c r="E701" t="s">
        <v>391</v>
      </c>
    </row>
    <row r="702" spans="2:5" ht="12.75">
      <c r="B702" s="6" t="str">
        <f>HYPERLINK("http://www.learnnc.org/pages/5874","A waitress")</f>
        <v>A waitress</v>
      </c>
      <c r="C702" t="s">
        <v>144</v>
      </c>
      <c r="E702" t="s">
        <v>390</v>
      </c>
    </row>
    <row r="703" spans="2:5" ht="12.75">
      <c r="B703" s="6" t="str">
        <f>HYPERLINK("http://www.learnnc.org/pages/5838","A Sampson County farm family")</f>
        <v>A Sampson County farm family</v>
      </c>
      <c r="C703" t="s">
        <v>144</v>
      </c>
      <c r="E703" t="s">
        <v>389</v>
      </c>
    </row>
    <row r="704" spans="2:5" ht="12">
      <c r="B704" s="7" t="str">
        <f>HYPERLINK("http://www.learnnc.org/pages/5873","'He never wanted land till now'")</f>
        <v>'He never wanted land till now'</v>
      </c>
      <c r="C704" t="s">
        <v>144</v>
      </c>
      <c r="E704" t="s">
        <v>388</v>
      </c>
    </row>
    <row r="705" spans="2:5" ht="12.75">
      <c r="B705" s="6" t="str">
        <f>HYPERLINK("http://www.learnnc.org/pages/5827","Health and beauty in the 1930s")</f>
        <v>Health and beauty in the 1930s</v>
      </c>
      <c r="E705" t="s">
        <v>333</v>
      </c>
    </row>
    <row r="706" spans="2:5" ht="12.75">
      <c r="B706" s="6" t="str">
        <f>HYPERLINK("http://www.learnnc.org/pages/5847","Paul Green")</f>
        <v>Paul Green</v>
      </c>
      <c r="E706" t="s">
        <v>332</v>
      </c>
    </row>
    <row r="707" ht="12.75">
      <c r="B707" s="6" t="s">
        <v>331</v>
      </c>
    </row>
    <row r="708" spans="2:5" ht="12.75">
      <c r="B708" s="6" t="str">
        <f>HYPERLINK("http://www.learnnc.org/pages/5899","Krispy Kreme")</f>
        <v>Krispy Kreme</v>
      </c>
      <c r="E708" t="s">
        <v>330</v>
      </c>
    </row>
    <row r="709" spans="2:5" ht="12.75">
      <c r="B709" s="6" t="str">
        <f>HYPERLINK("http://www.learnnc.org/pages/5822","The lasting impact of the Great Depression")</f>
        <v>The lasting impact of the Great Depression</v>
      </c>
      <c r="C709" t="s">
        <v>57</v>
      </c>
      <c r="E709" t="s">
        <v>329</v>
      </c>
    </row>
    <row r="710" ht="12">
      <c r="B710" s="5" t="s">
        <v>33</v>
      </c>
    </row>
    <row r="711" spans="2:5" ht="12.75">
      <c r="B711" s="6" t="str">
        <f>HYPERLINK("http://www.learnnc.org/pages/5819","The coming of war")</f>
        <v>The coming of war</v>
      </c>
      <c r="C711" t="s">
        <v>148</v>
      </c>
      <c r="E711" t="s">
        <v>328</v>
      </c>
    </row>
    <row r="712" ht="12.75">
      <c r="B712" s="6" t="s">
        <v>6</v>
      </c>
    </row>
    <row r="713" spans="2:5" ht="12.75">
      <c r="B713" s="6" t="str">
        <f>HYPERLINK("http://www.learnnc.org/pages/5821","Pearl Harbor")</f>
        <v>Pearl Harbor</v>
      </c>
      <c r="C713" t="s">
        <v>148</v>
      </c>
      <c r="E713" t="s">
        <v>327</v>
      </c>
    </row>
    <row r="714" spans="2:5" ht="12">
      <c r="B714" s="7" t="str">
        <f>HYPERLINK("http://www.learnnc.org/pages/5844","'A date which will live in infamy'")</f>
        <v>'A date which will live in infamy'</v>
      </c>
      <c r="C714" t="s">
        <v>57</v>
      </c>
      <c r="E714" t="s">
        <v>326</v>
      </c>
    </row>
    <row r="715" spans="2:5" ht="12.75">
      <c r="B715" s="6" t="str">
        <f>HYPERLINK("http://www.learnnc.org/pages/6062","Americans react to Pearl harbor")</f>
        <v>Americans react to Pearl harbor</v>
      </c>
      <c r="C715" t="s">
        <v>7</v>
      </c>
      <c r="E715" t="s">
        <v>325</v>
      </c>
    </row>
    <row r="716" spans="2:5" ht="12.75">
      <c r="B716" s="6" t="str">
        <f>HYPERLINK("http://www.learnnc.org/pages/6042","Mobilizing for war")</f>
        <v>Mobilizing for war</v>
      </c>
      <c r="C716" t="s">
        <v>148</v>
      </c>
      <c r="E716" t="s">
        <v>324</v>
      </c>
    </row>
    <row r="717" ht="12">
      <c r="B717" s="5" t="s">
        <v>34</v>
      </c>
    </row>
    <row r="718" spans="2:5" ht="12.75">
      <c r="B718" s="6" t="str">
        <f>HYPERLINK("http://www.learnnc.org/pages/5820","The United States in World War II")</f>
        <v>The United States in World War II</v>
      </c>
      <c r="E718" t="s">
        <v>323</v>
      </c>
    </row>
    <row r="719" ht="12.75">
      <c r="B719" s="6" t="s">
        <v>8</v>
      </c>
    </row>
    <row r="720" spans="2:5" ht="12.75">
      <c r="B720" s="6" t="str">
        <f>HYPERLINK("http://www.learnnc.org/pages/6002","The science and technology of World War II")</f>
        <v>The science and technology of World War II</v>
      </c>
      <c r="E720" t="s">
        <v>322</v>
      </c>
    </row>
    <row r="721" spans="2:5" ht="12.75">
      <c r="B721" s="6" t="str">
        <f>HYPERLINK("http://www.learnnc.org/pages/5895","The USS North Carolina")</f>
        <v>The USS North Carolina</v>
      </c>
      <c r="E721" t="s">
        <v>321</v>
      </c>
    </row>
    <row r="722" spans="2:5" ht="12.75">
      <c r="B722" s="6" t="str">
        <f>HYPERLINK("http://www.learnnc.org/pages/5943","Midway")</f>
        <v>Midway</v>
      </c>
      <c r="C722" t="s">
        <v>148</v>
      </c>
      <c r="E722" t="s">
        <v>369</v>
      </c>
    </row>
    <row r="723" spans="2:5" ht="12.75">
      <c r="B723" s="6" t="str">
        <f>HYPERLINK("http://www.learnnc.org/pages/5849","D-Day")</f>
        <v>D-Day</v>
      </c>
      <c r="C723" t="s">
        <v>45</v>
      </c>
      <c r="E723" t="s">
        <v>368</v>
      </c>
    </row>
    <row r="724" spans="2:5" ht="12.75">
      <c r="B724" s="6" t="str">
        <f>HYPERLINK("http://www.learnnc.org/pages/5951","Landing in Europe")</f>
        <v>Landing in Europe</v>
      </c>
      <c r="C724" t="s">
        <v>144</v>
      </c>
      <c r="E724" t="s">
        <v>367</v>
      </c>
    </row>
    <row r="725" spans="2:5" ht="12.75">
      <c r="B725" s="6" t="str">
        <f>HYPERLINK("http://www.learnnc.org/pages/5941","Liberating France")</f>
        <v>Liberating France</v>
      </c>
      <c r="C725" t="s">
        <v>45</v>
      </c>
      <c r="E725" t="s">
        <v>366</v>
      </c>
    </row>
    <row r="726" spans="2:3" ht="12.75">
      <c r="B726" s="6" t="str">
        <f>HYPERLINK("http://www.learnnc.org/pages/5940","The Battle of the Bulge")</f>
        <v>The Battle of the Bulge</v>
      </c>
      <c r="C726" t="s">
        <v>9</v>
      </c>
    </row>
    <row r="727" spans="2:5" ht="12.75">
      <c r="B727" s="6" t="str">
        <f>HYPERLINK("http://www.learnnc.org/pages/5892","Iwo Jima")</f>
        <v>Iwo Jima</v>
      </c>
      <c r="C727" t="s">
        <v>7</v>
      </c>
      <c r="E727" t="s">
        <v>365</v>
      </c>
    </row>
    <row r="728" spans="2:3" ht="12.75">
      <c r="B728" s="6" t="str">
        <f>HYPERLINK("http://www.learnnc.org/pages/6073","The Holocaust")</f>
        <v>The Holocaust</v>
      </c>
      <c r="C728" t="s">
        <v>148</v>
      </c>
    </row>
    <row r="729" ht="12">
      <c r="B729" s="5" t="s">
        <v>35</v>
      </c>
    </row>
    <row r="730" spans="2:5" ht="12.75">
      <c r="B730" s="6" t="str">
        <f>HYPERLINK("http://www.learnnc.org/pages/5947","Enlisting")</f>
        <v>Enlisting</v>
      </c>
      <c r="C730" t="s">
        <v>142</v>
      </c>
      <c r="E730" t="s">
        <v>364</v>
      </c>
    </row>
    <row r="731" spans="2:5" ht="12.75">
      <c r="B731" s="6" t="str">
        <f>HYPERLINK("http://www.learnnc.org/pages/5948","Basic training")</f>
        <v>Basic training</v>
      </c>
      <c r="C731" t="s">
        <v>144</v>
      </c>
      <c r="E731" t="s">
        <v>363</v>
      </c>
    </row>
    <row r="732" spans="2:5" ht="12.75">
      <c r="B732" s="6" t="str">
        <f>HYPERLINK("http://www.learnnc.org/pages/6072","Face to face with segregation: African American marines at Camp Lejune")</f>
        <v>Face to face with segregation: African American marines at Camp Lejune</v>
      </c>
      <c r="E732" t="s">
        <v>362</v>
      </c>
    </row>
    <row r="733" spans="2:5" ht="12.75">
      <c r="B733" s="6" t="str">
        <f>HYPERLINK("http://www.learnnc.org/pages/6270","The experiences of black soldiers")</f>
        <v>The experiences of black soldiers</v>
      </c>
      <c r="C733" t="s">
        <v>148</v>
      </c>
      <c r="E733" t="s">
        <v>361</v>
      </c>
    </row>
    <row r="734" spans="2:5" ht="12.75">
      <c r="B734" s="6" t="str">
        <f>HYPERLINK("http://www.learnnc.org/pages/6150","Racial discrimination in the Army")</f>
        <v>Racial discrimination in the Army</v>
      </c>
      <c r="C734" t="s">
        <v>142</v>
      </c>
      <c r="E734" t="s">
        <v>360</v>
      </c>
    </row>
    <row r="735" spans="2:5" ht="12.75">
      <c r="B735" s="6" t="str">
        <f>HYPERLINK("http://www.learnnc.org/pages/5890","Music and morale")</f>
        <v>Music and morale</v>
      </c>
      <c r="C735" t="s">
        <v>98</v>
      </c>
      <c r="E735" t="s">
        <v>359</v>
      </c>
    </row>
    <row r="736" spans="2:5" ht="12.75">
      <c r="B736" s="6" t="str">
        <f>HYPERLINK("http://www.learnnc.org/pages/5888","The story of a B-17 crew")</f>
        <v>The story of a B-17 crew</v>
      </c>
      <c r="C736" t="s">
        <v>10</v>
      </c>
      <c r="E736" t="s">
        <v>358</v>
      </c>
    </row>
    <row r="737" spans="2:5" ht="12.75">
      <c r="B737" s="6" t="str">
        <f>HYPERLINK("http://www.learnnc.org/pages/5950","Surviving the Blitz")</f>
        <v>Surviving the Blitz</v>
      </c>
      <c r="C737" t="s">
        <v>144</v>
      </c>
      <c r="E737" t="s">
        <v>357</v>
      </c>
    </row>
    <row r="738" spans="2:5" ht="12.75">
      <c r="B738" s="6" t="str">
        <f>HYPERLINK("http://www.learnnc.org/pages/5949","Serving in the Air Force")</f>
        <v>Serving in the Air Force</v>
      </c>
      <c r="C738" t="s">
        <v>144</v>
      </c>
      <c r="E738" t="s">
        <v>355</v>
      </c>
    </row>
    <row r="739" spans="2:5" ht="12.75">
      <c r="B739" s="6" t="str">
        <f>HYPERLINK("http://www.learnnc.org/pages/6045","Serving in the Pacific")</f>
        <v>Serving in the Pacific</v>
      </c>
      <c r="C739" t="s">
        <v>144</v>
      </c>
      <c r="E739" t="s">
        <v>308</v>
      </c>
    </row>
    <row r="740" ht="12">
      <c r="B740" s="5" t="s">
        <v>36</v>
      </c>
    </row>
    <row r="741" spans="2:5" ht="12.75">
      <c r="B741" s="6" t="str">
        <f>HYPERLINK("http://www.learnnc.org/pages/5845","Calling for sacrifice")</f>
        <v>Calling for sacrifice</v>
      </c>
      <c r="C741" t="s">
        <v>10</v>
      </c>
      <c r="E741" t="s">
        <v>307</v>
      </c>
    </row>
    <row r="742" spans="2:5" ht="12.75">
      <c r="B742" s="6" t="str">
        <f>HYPERLINK("http://www.learnnc.org/pages/5957","The manpower problem")</f>
        <v>The manpower problem</v>
      </c>
      <c r="C742" t="s">
        <v>57</v>
      </c>
      <c r="E742" t="s">
        <v>305</v>
      </c>
    </row>
    <row r="743" spans="2:5" ht="12.75">
      <c r="B743" s="6" t="str">
        <f>HYPERLINK("http://www.learnnc.org/pages/5907","North Carolina's wartime miracle: Defending the nation")</f>
        <v>North Carolina's wartime miracle: Defending the nation</v>
      </c>
      <c r="E743" t="s">
        <v>304</v>
      </c>
    </row>
    <row r="744" spans="2:5" ht="12.75">
      <c r="B744" s="6" t="str">
        <f>HYPERLINK("http://www.learnnc.org/pages/5851","The Japanese-American Internment")</f>
        <v>The Japanese-American Internment</v>
      </c>
      <c r="C744" t="s">
        <v>144</v>
      </c>
      <c r="E744" t="s">
        <v>303</v>
      </c>
    </row>
    <row r="745" spans="2:5" ht="12.75">
      <c r="B745" s="6" t="str">
        <f>HYPERLINK("http://www.learnnc.org/pages/5852","Rosie the Riveter")</f>
        <v>Rosie the Riveter</v>
      </c>
      <c r="C745" t="s">
        <v>7</v>
      </c>
      <c r="E745" t="s">
        <v>302</v>
      </c>
    </row>
    <row r="746" spans="2:5" ht="12.75">
      <c r="B746" s="6" t="str">
        <f>HYPERLINK("http://www.learnnc.org/pages/5908","When World War II was fought off North Carolina's beaches")</f>
        <v>When World War II was fought off North Carolina's beaches</v>
      </c>
      <c r="E746" t="s">
        <v>301</v>
      </c>
    </row>
    <row r="747" spans="2:5" ht="12.75">
      <c r="B747" s="6" t="str">
        <f>HYPERLINK("http://www.learnnc.org/pages/6048","Wartime Wilmington")</f>
        <v>Wartime Wilmington</v>
      </c>
      <c r="C747" t="s">
        <v>144</v>
      </c>
      <c r="E747" t="s">
        <v>300</v>
      </c>
    </row>
    <row r="748" spans="2:5" ht="12.75">
      <c r="B748" s="6" t="str">
        <f>HYPERLINK("http://www.learnnc.org/pages/6047","Prisoners of war in North Carolina")</f>
        <v>Prisoners of war in North Carolina</v>
      </c>
      <c r="C748" t="s">
        <v>142</v>
      </c>
      <c r="E748" t="s">
        <v>299</v>
      </c>
    </row>
    <row r="749" spans="2:5" ht="12.75">
      <c r="B749" s="6" t="str">
        <f>HYPERLINK("http://www.learnnc.org/pages/5848","Rationing")</f>
        <v>Rationing</v>
      </c>
      <c r="C749" t="s">
        <v>45</v>
      </c>
      <c r="E749" t="s">
        <v>298</v>
      </c>
    </row>
    <row r="750" spans="2:5" ht="12.75">
      <c r="B750" s="6" t="str">
        <f>HYPERLINK("http://www.learnnc.org/pages/5935","War bonds")</f>
        <v>War bonds</v>
      </c>
      <c r="C750" t="s">
        <v>45</v>
      </c>
      <c r="E750" t="s">
        <v>297</v>
      </c>
    </row>
    <row r="751" spans="2:5" ht="12">
      <c r="B751" s="5" t="s">
        <v>37</v>
      </c>
      <c r="C751" t="s">
        <v>45</v>
      </c>
      <c r="E751" t="s">
        <v>296</v>
      </c>
    </row>
    <row r="752" spans="2:5" ht="12.75">
      <c r="B752" s="6" t="str">
        <f>HYPERLINK("http://www.learnnc.org/pages/5900","Food for fighters")</f>
        <v>Food for fighters</v>
      </c>
      <c r="C752" t="s">
        <v>148</v>
      </c>
      <c r="E752" t="s">
        <v>342</v>
      </c>
    </row>
    <row r="753" spans="2:5" ht="12.75">
      <c r="B753" s="6" t="str">
        <f>HYPERLINK("http://www.learnnc.org/pages/5883","Victory Gardens")</f>
        <v>Victory Gardens</v>
      </c>
      <c r="C753" t="s">
        <v>91</v>
      </c>
      <c r="E753" t="s">
        <v>341</v>
      </c>
    </row>
    <row r="754" spans="2:5" ht="12.75">
      <c r="B754" s="6" t="str">
        <f>HYPERLINK("http://www.learnnc.org/pages/5881","4-H and Home Demonstration Work during World War II")</f>
        <v>4-H and Home Demonstration Work during World War II</v>
      </c>
      <c r="E754" t="s">
        <v>340</v>
      </c>
    </row>
    <row r="755" spans="2:5" ht="12.75">
      <c r="B755" s="6" t="str">
        <f>HYPERLINK("http://www.learnnc.org/pages/5825","4-H mobilization for victory (1943)")</f>
        <v>4-H mobilization for victory (1943)</v>
      </c>
      <c r="C755" t="s">
        <v>144</v>
      </c>
      <c r="E755" t="s">
        <v>339</v>
      </c>
    </row>
    <row r="756" spans="2:5" ht="12.75">
      <c r="B756" s="6" t="str">
        <f>HYPERLINK("http://www.learnnc.org/pages/6050","Enlistment for Victory (1943)")</f>
        <v>Enlistment for Victory (1943)</v>
      </c>
      <c r="C756" t="s">
        <v>142</v>
      </c>
      <c r="E756" t="s">
        <v>338</v>
      </c>
    </row>
    <row r="757" spans="2:5" ht="12.75">
      <c r="B757" s="6" t="str">
        <f>HYPERLINK("http://www.learnnc.org/pages/5884","Feed a Fighter in Forty-Four")</f>
        <v>Feed a Fighter in Forty-Four</v>
      </c>
      <c r="C757" t="s">
        <v>142</v>
      </c>
      <c r="E757" t="s">
        <v>337</v>
      </c>
    </row>
    <row r="758" spans="2:5" ht="12.75">
      <c r="B758" s="6" t="str">
        <f>HYPERLINK("http://www.learnnc.org/pages/5886","4-H club contributions to the war effort")</f>
        <v>4-H club contributions to the war effort</v>
      </c>
      <c r="C758" t="s">
        <v>142</v>
      </c>
      <c r="E758" t="s">
        <v>336</v>
      </c>
    </row>
    <row r="759" spans="2:5" ht="12.75">
      <c r="B759" s="6" t="str">
        <f>HYPERLINK("http://www.learnnc.org/pages/5887","Winners in North Carolina's Feed a Fighter Program")</f>
        <v>Winners in North Carolina's Feed a Fighter Program</v>
      </c>
      <c r="C759" t="s">
        <v>142</v>
      </c>
      <c r="E759" t="s">
        <v>335</v>
      </c>
    </row>
    <row r="760" ht="12">
      <c r="B760" s="5" t="s">
        <v>38</v>
      </c>
    </row>
    <row r="761" spans="2:5" ht="12.75">
      <c r="B761" s="6" t="str">
        <f>HYPERLINK("http://www.learnnc.org/pages/6043","Victory in Europe")</f>
        <v>Victory in Europe</v>
      </c>
      <c r="C761" t="s">
        <v>7</v>
      </c>
      <c r="E761" t="s">
        <v>334</v>
      </c>
    </row>
    <row r="762" spans="2:5" ht="12.75">
      <c r="B762" s="6" t="str">
        <f>HYPERLINK("http://www.learnnc.org/pages/5891","The atomic bomb")</f>
        <v>The atomic bomb</v>
      </c>
      <c r="C762" t="s">
        <v>98</v>
      </c>
      <c r="E762" t="s">
        <v>286</v>
      </c>
    </row>
    <row r="763" spans="2:3" ht="12.75">
      <c r="B763" s="6" t="s">
        <v>12</v>
      </c>
      <c r="C763" t="s">
        <v>142</v>
      </c>
    </row>
    <row r="764" spans="2:5" ht="12.75">
      <c r="B764" s="6" t="str">
        <f>HYPERLINK("http://www.learnnc.org/pages/5963","A Tale of Two Cities")</f>
        <v>A Tale of Two Cities</v>
      </c>
      <c r="C764" t="s">
        <v>9</v>
      </c>
      <c r="E764" t="s">
        <v>285</v>
      </c>
    </row>
    <row r="765" spans="2:5" ht="12.75">
      <c r="B765" s="6" t="str">
        <f>HYPERLINK("http://www.learnnc.org/pages/6044","Victory over Japan")</f>
        <v>Victory over Japan</v>
      </c>
      <c r="C765" t="s">
        <v>7</v>
      </c>
      <c r="E765" t="s">
        <v>284</v>
      </c>
    </row>
    <row r="766" spans="2:5" ht="12.75">
      <c r="B766" s="6" t="str">
        <f>HYPERLINK("http://www.learnnc.org/pages/6046","Occupying Japan")</f>
        <v>Occupying Japan</v>
      </c>
      <c r="C766" t="s">
        <v>142</v>
      </c>
      <c r="E766" t="s">
        <v>283</v>
      </c>
    </row>
    <row r="767" spans="2:5" ht="12.75">
      <c r="B767" s="6" t="str">
        <f>HYPERLINK("http://www.learnnc.org/pages/5889","World War II dead and missing from North Carolina")</f>
        <v>World War II dead and missing from North Carolina</v>
      </c>
      <c r="E767" t="s">
        <v>282</v>
      </c>
    </row>
    <row r="768" spans="2:5" ht="12.75">
      <c r="B768" s="6" t="str">
        <f>HYPERLINK("http://www.learnnc.org/pages/5942","Into the postwar era")</f>
        <v>Into the postwar era</v>
      </c>
      <c r="C768" t="s">
        <v>148</v>
      </c>
      <c r="E768" t="s">
        <v>281</v>
      </c>
    </row>
    <row r="769" spans="1:4" ht="12.75">
      <c r="A769" t="s">
        <v>39</v>
      </c>
      <c r="B769" s="6"/>
      <c r="D769" t="s">
        <v>123</v>
      </c>
    </row>
    <row r="770" spans="2:3" ht="12">
      <c r="B770" s="5" t="s">
        <v>40</v>
      </c>
      <c r="C770" t="s">
        <v>45</v>
      </c>
    </row>
    <row r="771" spans="2:5" ht="12.75">
      <c r="B771" s="6" t="str">
        <f>HYPERLINK("http://www.learnnc.org/pages/6037","The Cold War: An overview")</f>
        <v>The Cold War: An overview</v>
      </c>
      <c r="E771" t="s">
        <v>280</v>
      </c>
    </row>
    <row r="772" spans="2:5" ht="12.75">
      <c r="B772" s="6" t="str">
        <f>HYPERLINK("http://www.learnnc.org/pages/6074","The origins of the Cold War")</f>
        <v>The origins of the Cold War</v>
      </c>
      <c r="E772" t="s">
        <v>279</v>
      </c>
    </row>
    <row r="773" spans="2:5" ht="12.75">
      <c r="B773" s="6" t="str">
        <f>HYPERLINK("http://www.learnnc.org/pages/6038","The Korean War")</f>
        <v>The Korean War</v>
      </c>
      <c r="C773" t="s">
        <v>91</v>
      </c>
      <c r="E773" t="s">
        <v>278</v>
      </c>
    </row>
    <row r="774" spans="2:5" ht="12.75">
      <c r="B774" s="6" t="str">
        <f>HYPERLINK("http://www.learnnc.org/pages/6076","Living with the bomb")</f>
        <v>Living with the bomb</v>
      </c>
      <c r="C774" t="s">
        <v>91</v>
      </c>
      <c r="E774" t="s">
        <v>277</v>
      </c>
    </row>
    <row r="775" spans="2:5" ht="12.75">
      <c r="B775" s="6" t="str">
        <f>HYPERLINK("http://www.learnnc.org/pages/6075","The Cold War in the 1950s")</f>
        <v>The Cold War in the 1950s</v>
      </c>
      <c r="E775" t="s">
        <v>276</v>
      </c>
    </row>
    <row r="776" spans="2:5" ht="12.75">
      <c r="B776" s="6" t="str">
        <f>HYPERLINK("http://www.learnnc.org/pages/6078","Sputnik and Explorer")</f>
        <v>Sputnik and Explorer</v>
      </c>
      <c r="C776" t="s">
        <v>98</v>
      </c>
      <c r="E776" t="s">
        <v>275</v>
      </c>
    </row>
    <row r="777" spans="2:5" ht="12.75">
      <c r="B777" s="6" t="str">
        <f>HYPERLINK("http://www.learnnc.org/pages/6077","John F. Kennedy")</f>
        <v>John F. Kennedy</v>
      </c>
      <c r="E777" t="s">
        <v>320</v>
      </c>
    </row>
    <row r="778" spans="2:5" ht="12.75">
      <c r="B778" s="6" t="str">
        <f>HYPERLINK("http://www.learnnc.org/pages/6005","Bombs over Goldsboro")</f>
        <v>Bombs over Goldsboro</v>
      </c>
      <c r="E778" t="s">
        <v>319</v>
      </c>
    </row>
    <row r="779" spans="2:5" ht="12.75">
      <c r="B779" s="6" t="str">
        <f>HYPERLINK("http://www.learnnc.org/pages/6102","The space race")</f>
        <v>The space race</v>
      </c>
      <c r="E779" t="s">
        <v>318</v>
      </c>
    </row>
    <row r="780" ht="12">
      <c r="B780" s="5" t="s">
        <v>41</v>
      </c>
    </row>
    <row r="781" spans="2:5" ht="12.75">
      <c r="B781" s="6" t="str">
        <f>HYPERLINK("http://www.learnnc.org/pages/6023","The GI Bill")</f>
        <v>The GI Bill</v>
      </c>
      <c r="E781" t="s">
        <v>317</v>
      </c>
    </row>
    <row r="782" spans="2:5" ht="12.75">
      <c r="B782" s="6" t="str">
        <f>HYPERLINK("http://www.learnnc.org/pages/6041","The Interstate highway System")</f>
        <v>The Interstate highway System</v>
      </c>
      <c r="E782" t="s">
        <v>316</v>
      </c>
    </row>
    <row r="783" spans="2:5" ht="12.75">
      <c r="B783" s="6" t="str">
        <f>HYPERLINK("http://www.learnnc.org/pages/6113","Interstate highways from the ground up")</f>
        <v>Interstate highways from the ground up</v>
      </c>
      <c r="C783" t="s">
        <v>57</v>
      </c>
      <c r="E783" t="s">
        <v>315</v>
      </c>
    </row>
    <row r="784" spans="2:5" ht="12.75">
      <c r="B784" s="6" t="str">
        <f>HYPERLINK("http://www.learnnc.org/pages/6116","Changes in Agriculture")</f>
        <v>Changes in Agriculture</v>
      </c>
      <c r="E784" t="s">
        <v>314</v>
      </c>
    </row>
    <row r="785" spans="2:5" ht="12.75">
      <c r="B785" s="6" t="str">
        <f>HYPERLINK("http://www.learnnc.org/pages/6300","Growing tobacco")</f>
        <v>Growing tobacco</v>
      </c>
      <c r="C785" t="s">
        <v>148</v>
      </c>
      <c r="E785" t="s">
        <v>313</v>
      </c>
    </row>
    <row r="786" spans="2:5" ht="12.75">
      <c r="B786" s="6" t="str">
        <f>HYPERLINK("http://www.learnnc.org/pages/5191","The influence of radio")</f>
        <v>The influence of radio</v>
      </c>
      <c r="E786" t="s">
        <v>312</v>
      </c>
    </row>
    <row r="787" spans="2:5" ht="12.75">
      <c r="B787" s="6" t="str">
        <f>HYPERLINK("http://www.learnnc.org/pages/6011","The Grandfather Mountain Highland Games")</f>
        <v>The Grandfather Mountain Highland Games</v>
      </c>
      <c r="E787" t="s">
        <v>311</v>
      </c>
    </row>
    <row r="788" spans="2:5" ht="12.75">
      <c r="B788" s="6" t="str">
        <f>HYPERLINK("http://www.learnnc.org/pages/6012","The Andy Griffith Show")</f>
        <v>The Andy Griffith Show</v>
      </c>
      <c r="E788" t="s">
        <v>310</v>
      </c>
    </row>
    <row r="789" ht="12">
      <c r="B789" s="5" t="s">
        <v>42</v>
      </c>
    </row>
    <row r="790" spans="2:5" ht="12.75">
      <c r="B790" s="6" t="str">
        <f>HYPERLINK("http://www.learnnc.org/pages/6034","Origins of the Civil Rights Movement")</f>
        <v>Origins of the Civil Rights Movement</v>
      </c>
      <c r="E790" t="s">
        <v>309</v>
      </c>
    </row>
    <row r="791" spans="2:5" ht="12.75">
      <c r="B791" s="6" t="str">
        <f>HYPERLINK("http://www.learnnc.org/pages/6007","Freedom Ride")</f>
        <v>Freedom Ride</v>
      </c>
      <c r="E791" t="s">
        <v>306</v>
      </c>
    </row>
    <row r="792" spans="2:5" ht="12.75">
      <c r="B792" s="6" t="str">
        <f>HYPERLINK("http://www.learnnc.org/pages/6084","The Piedmont Leaf Tobacco Plant Strike, 1946")</f>
        <v>The Piedmont Leaf Tobacco Plant Strike, 1946</v>
      </c>
      <c r="C792" t="s">
        <v>45</v>
      </c>
      <c r="E792" t="s">
        <v>262</v>
      </c>
    </row>
    <row r="793" spans="2:5" ht="12.75">
      <c r="B793" s="6" t="str">
        <f>HYPERLINK("http://www.learnnc.org/pages/6028","Desegregating the armed forces")</f>
        <v>Desegregating the armed forces</v>
      </c>
      <c r="C793" t="s">
        <v>45</v>
      </c>
      <c r="E793" t="s">
        <v>261</v>
      </c>
    </row>
    <row r="794" spans="2:5" ht="12.75">
      <c r="B794" s="6" t="str">
        <f>HYPERLINK("http://www.learnnc.org/pages/6152","A black officer in an integrated Army")</f>
        <v>A black officer in an integrated Army</v>
      </c>
      <c r="C794" t="s">
        <v>144</v>
      </c>
      <c r="E794" t="s">
        <v>260</v>
      </c>
    </row>
    <row r="795" spans="2:5" ht="12.75">
      <c r="B795" s="6" t="str">
        <f>HYPERLINK("http://www.learnnc.org/pages/6103","The 1950 Senate campaign")</f>
        <v>The 1950 Senate campaign</v>
      </c>
      <c r="C795" t="s">
        <v>144</v>
      </c>
      <c r="E795" t="s">
        <v>259</v>
      </c>
    </row>
    <row r="796" spans="2:5" ht="12.75">
      <c r="B796" s="6" t="str">
        <f>HYPERLINK("http://www.learnnc.org/pages/6029","The Montgomery Bus Boycott")</f>
        <v>The Montgomery Bus Boycott</v>
      </c>
      <c r="E796" t="s">
        <v>258</v>
      </c>
    </row>
    <row r="797" spans="2:5" ht="12.75">
      <c r="B797" s="6" t="str">
        <f>HYPERLINK("http://www.learnnc.org/pages/6068","The Lumbees face the Klan")</f>
        <v>The Lumbees face the Klan</v>
      </c>
      <c r="C797" t="s">
        <v>45</v>
      </c>
      <c r="E797" t="s">
        <v>257</v>
      </c>
    </row>
    <row r="798" ht="12">
      <c r="B798" s="5" t="s">
        <v>43</v>
      </c>
    </row>
    <row r="799" spans="2:5" ht="12.75">
      <c r="B799" s="6" t="str">
        <f>HYPERLINK("http://www.learnnc.org/pages/6022","Brown v. Board of Education and school desegregation")</f>
        <v>Brown v. Board of Education and school desegregation</v>
      </c>
      <c r="E799" t="s">
        <v>256</v>
      </c>
    </row>
    <row r="800" spans="2:5" ht="12.75">
      <c r="B800" s="6" t="str">
        <f>HYPERLINK("http://www.learnnc.org/pages/1320","Brown v. Board of Education of Topeka, Kansas")</f>
        <v>Brown v. Board of Education of Topeka, Kansas</v>
      </c>
      <c r="C800" t="s">
        <v>45</v>
      </c>
      <c r="E800" t="s">
        <v>255</v>
      </c>
    </row>
    <row r="801" spans="2:5" ht="12.75">
      <c r="B801" s="6" t="str">
        <f>HYPERLINK("http://www.learnnc.org/pages/6121","Billy Graham and civil rights")</f>
        <v>Billy Graham and civil rights</v>
      </c>
      <c r="C801" t="s">
        <v>144</v>
      </c>
      <c r="E801" t="s">
        <v>295</v>
      </c>
    </row>
    <row r="802" spans="2:5" ht="12.75">
      <c r="B802" s="6" t="str">
        <f>HYPERLINK("http://www.learnnc.org/pages/6027","The Little Rock Nine")</f>
        <v>The Little Rock Nine</v>
      </c>
      <c r="C802" t="s">
        <v>45</v>
      </c>
      <c r="E802" t="s">
        <v>294</v>
      </c>
    </row>
    <row r="803" spans="2:5" ht="12.75">
      <c r="B803" s="6" t="str">
        <f>HYPERLINK("http://www.learnnc.org/pages/6017","Desegregation pioneers")</f>
        <v>Desegregation pioneers</v>
      </c>
      <c r="C803" t="s">
        <v>57</v>
      </c>
      <c r="E803" t="s">
        <v>293</v>
      </c>
    </row>
    <row r="804" spans="2:5" ht="12.75">
      <c r="B804" s="6" t="str">
        <f>HYPERLINK("http://www.learnnc.org/pages/6015","Youth protest: JoAnne Peerman")</f>
        <v>Youth protest: JoAnne Peerman</v>
      </c>
      <c r="C804" t="s">
        <v>10</v>
      </c>
      <c r="E804" t="s">
        <v>292</v>
      </c>
    </row>
    <row r="805" spans="2:5" ht="12.75">
      <c r="B805" s="6" t="str">
        <f>HYPERLINK("http://www.learnnc.org/pages/6016","A teacher's protest: William Culp")</f>
        <v>A teacher's protest: William Culp</v>
      </c>
      <c r="C805" t="s">
        <v>10</v>
      </c>
      <c r="E805" t="s">
        <v>291</v>
      </c>
    </row>
    <row r="806" spans="2:5" ht="12.75">
      <c r="B806" s="6" t="str">
        <f>HYPERLINK("http://www.learnnc.org/pages/1582","Swann v. Charlotte-Mecklenburg Board of Education")</f>
        <v>Swann v. Charlotte-Mecklenburg Board of Education</v>
      </c>
      <c r="C806" t="s">
        <v>45</v>
      </c>
      <c r="E806" t="s">
        <v>290</v>
      </c>
    </row>
    <row r="807" spans="2:5" ht="12.75">
      <c r="B807" s="6" t="str">
        <f>HYPERLINK("http://www.learnnc.org/pages/6018","The impact of busing in Charlotte")</f>
        <v>The impact of busing in Charlotte</v>
      </c>
      <c r="C807" t="s">
        <v>57</v>
      </c>
      <c r="E807" t="s">
        <v>289</v>
      </c>
    </row>
    <row r="808" spans="2:5" ht="12.75">
      <c r="B808" s="6" t="str">
        <f>HYPERLINK("http://www.learnnc.org/pages/6101","Opposition to busing")</f>
        <v>Opposition to busing</v>
      </c>
      <c r="C808" t="s">
        <v>57</v>
      </c>
      <c r="E808" t="s">
        <v>288</v>
      </c>
    </row>
    <row r="809" spans="2:5" ht="12.75">
      <c r="B809" s="6" t="str">
        <f>HYPERLINK("http://www.learnnc.org/pages/6104","Perspectives on school desegregation: Fran Jackson")</f>
        <v>Perspectives on school desegregation: Fran Jackson</v>
      </c>
      <c r="C809" t="s">
        <v>57</v>
      </c>
      <c r="E809" t="s">
        <v>243</v>
      </c>
    </row>
    <row r="810" spans="2:5" ht="12.75">
      <c r="B810" s="6" t="str">
        <f>HYPERLINK("http://www.learnnc.org/pages/6082","Perspectives on school desegregation: Harriet Love")</f>
        <v>Perspectives on school desegregation: Harriet Love</v>
      </c>
      <c r="C810" t="s">
        <v>57</v>
      </c>
      <c r="E810" t="s">
        <v>287</v>
      </c>
    </row>
    <row r="811" ht="12">
      <c r="B811" s="5" t="s">
        <v>19</v>
      </c>
    </row>
    <row r="812" ht="12.75">
      <c r="B812" s="6" t="s">
        <v>20</v>
      </c>
    </row>
    <row r="813" spans="2:5" ht="12.75">
      <c r="B813" s="6" t="str">
        <f>HYPERLINK("http://www.learnnc.org/pages/6086","Sit-ins")</f>
        <v>Sit-ins</v>
      </c>
      <c r="E813" t="s">
        <v>240</v>
      </c>
    </row>
    <row r="814" spans="2:5" ht="12.75">
      <c r="B814" s="6" t="str">
        <f>HYPERLINK("http://www.learnnc.org/pages/3819","The Greensboro sit-ins")</f>
        <v>The Greensboro sit-ins</v>
      </c>
      <c r="C814" t="s">
        <v>144</v>
      </c>
      <c r="E814" t="s">
        <v>239</v>
      </c>
    </row>
    <row r="815" spans="2:5" ht="12.75">
      <c r="B815" s="6" t="str">
        <f>HYPERLINK("http://www.learnnc.org/pages/6025","Wanted: Picketers")</f>
        <v>Wanted: Picketers</v>
      </c>
      <c r="C815" t="s">
        <v>142</v>
      </c>
      <c r="E815" t="s">
        <v>238</v>
      </c>
    </row>
    <row r="816" spans="2:5" ht="12.75">
      <c r="B816" s="6" t="str">
        <f>HYPERLINK("http://www.learnnc.org/pages/6085","The Freedom Riders")</f>
        <v>The Freedom Riders</v>
      </c>
      <c r="C816" t="s">
        <v>45</v>
      </c>
      <c r="E816" t="s">
        <v>237</v>
      </c>
    </row>
    <row r="817" spans="2:5" ht="12.75">
      <c r="B817" s="6" t="str">
        <f>HYPERLINK("http://www.learnnc.org/pages/6089","Desegregating public accommodations in Durham")</f>
        <v>Desegregating public accommodations in Durham</v>
      </c>
      <c r="E817" t="s">
        <v>236</v>
      </c>
    </row>
    <row r="818" spans="2:5" ht="12.75">
      <c r="B818" s="6" t="str">
        <f>HYPERLINK("http://www.learnnc.org/pages/6105","Desegregating hospitals")</f>
        <v>Desegregating hospitals</v>
      </c>
      <c r="C818" t="s">
        <v>57</v>
      </c>
      <c r="E818" t="s">
        <v>235</v>
      </c>
    </row>
    <row r="819" spans="2:5" ht="12.75">
      <c r="B819" s="6" t="str">
        <f>HYPERLINK("http://www.learnnc.org/pages/6111","The March on Washington, 1963")</f>
        <v>The March on Washington, 1963</v>
      </c>
      <c r="C819" t="s">
        <v>91</v>
      </c>
      <c r="E819" t="s">
        <v>274</v>
      </c>
    </row>
    <row r="820" spans="2:5" ht="12.75">
      <c r="B820" s="6" t="str">
        <f>HYPERLINK("http://www.learnnc.org/pages/6030","The Civil Rights Act of 1964")</f>
        <v>The Civil Rights Act of 1964</v>
      </c>
      <c r="C820" t="s">
        <v>45</v>
      </c>
      <c r="E820" t="s">
        <v>273</v>
      </c>
    </row>
    <row r="821" spans="2:5" ht="12.75">
      <c r="B821" s="6" t="str">
        <f>HYPERLINK("http://www.learnnc.org/pages/6031","The struggle for voting rights")</f>
        <v>The struggle for voting rights</v>
      </c>
      <c r="C821" t="s">
        <v>45</v>
      </c>
      <c r="E821" t="s">
        <v>272</v>
      </c>
    </row>
    <row r="822" spans="2:5" ht="12.75">
      <c r="B822" s="6" t="str">
        <f>HYPERLINK("http://www.learnnc.org/pages/6087","The Selma-to-Montgomery March")</f>
        <v>The Selma-to-Montgomery March</v>
      </c>
      <c r="C822" t="s">
        <v>45</v>
      </c>
      <c r="E822" t="s">
        <v>271</v>
      </c>
    </row>
    <row r="823" spans="2:5" ht="12.75">
      <c r="B823" s="6" t="str">
        <f>HYPERLINK("http://www.learnnc.org/pages/6090","The Voting Rights Act of 1965")</f>
        <v>The Voting Rights Act of 1965</v>
      </c>
      <c r="C823" t="s">
        <v>45</v>
      </c>
      <c r="E823" t="s">
        <v>270</v>
      </c>
    </row>
    <row r="824" ht="12">
      <c r="B824" s="5" t="s">
        <v>198</v>
      </c>
    </row>
    <row r="825" spans="2:5" ht="12.75">
      <c r="B825" s="6" t="str">
        <f>HYPERLINK("http://www.learnnc.org/pages/6106","Lyndon Johnson and the Great Society")</f>
        <v>Lyndon Johnson and the Great Society</v>
      </c>
      <c r="E825" t="s">
        <v>269</v>
      </c>
    </row>
    <row r="826" spans="2:5" ht="12.75">
      <c r="B826" s="6" t="str">
        <f>HYPERLINK("http://www.learnnc.org/pages/6010","The North Carolina Fund")</f>
        <v>The North Carolina Fund</v>
      </c>
      <c r="E826" t="s">
        <v>268</v>
      </c>
    </row>
    <row r="827" spans="2:3" ht="12.75">
      <c r="B827" s="6" t="str">
        <f>HYPERLINK("http://www.learnnc.org/pages/6098","Fighting poverty")</f>
        <v>Fighting poverty</v>
      </c>
      <c r="C827" t="s">
        <v>57</v>
      </c>
    </row>
    <row r="828" spans="2:5" ht="12.75">
      <c r="B828" s="6" t="str">
        <f>HYPERLINK("http://www.learnnc.org/pages/6024","The Speaker Ban controversy")</f>
        <v>The Speaker Ban controversy</v>
      </c>
      <c r="C828" t="s">
        <v>142</v>
      </c>
      <c r="E828" t="s">
        <v>267</v>
      </c>
    </row>
    <row r="829" spans="2:5" ht="12.75">
      <c r="B829" s="6" t="str">
        <f>HYPERLINK("http://www.learnnc.org/pages/6115","Jesse Helms and the Speaker Ban")</f>
        <v>Jesse Helms and the Speaker Ban</v>
      </c>
      <c r="C829" t="s">
        <v>144</v>
      </c>
      <c r="E829" t="s">
        <v>266</v>
      </c>
    </row>
    <row r="830" spans="2:5" ht="12.75">
      <c r="B830" s="6" t="str">
        <f>HYPERLINK("http://www.learnnc.org/pages/6055","The women's movement")</f>
        <v>The women's movement</v>
      </c>
      <c r="E830" t="s">
        <v>265</v>
      </c>
    </row>
    <row r="831" spans="2:3" ht="12.75">
      <c r="B831" s="6" t="s">
        <v>15</v>
      </c>
      <c r="C831" t="s">
        <v>142</v>
      </c>
    </row>
    <row r="832" spans="2:5" ht="12.75">
      <c r="B832" s="6" t="str">
        <f>HYPERLINK("http://www.learnnc.org/pages/6053","Gay life")</f>
        <v>Gay life</v>
      </c>
      <c r="C832" t="s">
        <v>10</v>
      </c>
      <c r="E832" t="s">
        <v>264</v>
      </c>
    </row>
    <row r="833" spans="2:5" ht="12.75">
      <c r="B833" s="6" t="str">
        <f>HYPERLINK("http://www.learnnc.org/pages/6097","The aftermath of Martin Luther King's assassination")</f>
        <v>The aftermath of Martin Luther King's assassination</v>
      </c>
      <c r="C833" t="s">
        <v>45</v>
      </c>
      <c r="E833" t="s">
        <v>221</v>
      </c>
    </row>
    <row r="834" spans="2:5" ht="12.75">
      <c r="B834" s="6" t="str">
        <f>HYPERLINK("http://www.learnnc.org/pages/6091","Howard Lee")</f>
        <v>Howard Lee</v>
      </c>
      <c r="E834" t="s">
        <v>220</v>
      </c>
    </row>
    <row r="835" spans="2:5" ht="12">
      <c r="B835" s="5" t="s">
        <v>100</v>
      </c>
      <c r="E835" t="s">
        <v>263</v>
      </c>
    </row>
    <row r="836" spans="2:5" ht="12.75">
      <c r="B836" s="6" t="str">
        <f>HYPERLINK("http://www.learnnc.org/pages/6161","The Vietnam War")</f>
        <v>The Vietnam War</v>
      </c>
      <c r="E836" t="s">
        <v>263</v>
      </c>
    </row>
    <row r="837" spans="2:5" ht="12.75">
      <c r="B837" s="6" t="str">
        <f>HYPERLINK("http://www.learnnc.org/pages/6040","The Vietnam War: A timeline")</f>
        <v>The Vietnam War: A timeline</v>
      </c>
      <c r="E837" t="s">
        <v>218</v>
      </c>
    </row>
    <row r="838" spans="2:5" ht="12.75">
      <c r="B838" s="6" t="str">
        <f>HYPERLINK("http://www.learnnc.org/pages/6144","Something he couldn't write about: Telling my Daddy's story of Vietnam")</f>
        <v>Something he couldn't write about: Telling my Daddy's story of Vietnam</v>
      </c>
      <c r="C838" t="s">
        <v>45</v>
      </c>
      <c r="E838" t="s">
        <v>217</v>
      </c>
    </row>
    <row r="839" spans="2:5" ht="12.75">
      <c r="B839" s="6" t="str">
        <f>HYPERLINK("http://www.learnnc.org/pages/6154","A soldier's experience in Vietnam: Herbert Rhodes")</f>
        <v>A soldier's experience in Vietnam: Herbert Rhodes</v>
      </c>
      <c r="C839" t="s">
        <v>142</v>
      </c>
      <c r="E839" t="s">
        <v>216</v>
      </c>
    </row>
    <row r="840" spans="2:5" ht="12.75">
      <c r="B840" s="6" t="str">
        <f>HYPERLINK("http://www.learnnc.org/pages/6155","A soldier's experience in Vietnam: Tex Howard")</f>
        <v>A soldier's experience in Vietnam: Tex Howard</v>
      </c>
      <c r="C840" t="s">
        <v>144</v>
      </c>
      <c r="E840" t="s">
        <v>215</v>
      </c>
    </row>
    <row r="841" spans="2:5" ht="12.75">
      <c r="B841" s="6" t="str">
        <f>HYPERLINK("http://www.learnnc.org/pages/6153","A soldier's experience in Vietnam: John Luckey")</f>
        <v>A soldier's experience in Vietnam: John Luckey</v>
      </c>
      <c r="C841" t="s">
        <v>144</v>
      </c>
      <c r="E841" t="s">
        <v>214</v>
      </c>
    </row>
    <row r="842" spans="2:5" ht="12.75">
      <c r="B842" s="6" t="str">
        <f>HYPERLINK("http://www.learnnc.org/pages/6156","A soldier's experience in Vietnam: Robert L. Jones")</f>
        <v>A soldier's experience in Vietnam: Robert L. Jones</v>
      </c>
      <c r="C842" t="s">
        <v>142</v>
      </c>
      <c r="E842" t="s">
        <v>213</v>
      </c>
    </row>
    <row r="843" spans="2:5" ht="12.75">
      <c r="B843" s="6" t="str">
        <f>HYPERLINK("http://www.learnnc.org/pages/6157","A soldier's experience in Vietnam: Johnas Freeman")</f>
        <v>A soldier's experience in Vietnam: Johnas Freeman</v>
      </c>
      <c r="C843" t="s">
        <v>142</v>
      </c>
      <c r="E843" t="s">
        <v>212</v>
      </c>
    </row>
    <row r="844" spans="2:5" ht="12.75">
      <c r="B844" s="6" t="str">
        <f>HYPERLINK("http://www.learnnc.org/pages/6162","Anti-war demonstrations")</f>
        <v>Anti-war demonstrations</v>
      </c>
      <c r="C844" t="s">
        <v>9</v>
      </c>
      <c r="E844" t="s">
        <v>211</v>
      </c>
    </row>
    <row r="845" spans="2:5" ht="12.75">
      <c r="B845" s="6" t="str">
        <f>HYPERLINK("http://www.learnnc.org/pages/6026","Campus protests")</f>
        <v>Campus protests</v>
      </c>
      <c r="C845" t="s">
        <v>144</v>
      </c>
      <c r="E845" t="s">
        <v>210</v>
      </c>
    </row>
    <row r="846" ht="12">
      <c r="B846" s="5" t="s">
        <v>101</v>
      </c>
    </row>
    <row r="847" ht="12.75">
      <c r="B847" s="6" t="s">
        <v>16</v>
      </c>
    </row>
    <row r="848" spans="2:5" ht="12.75">
      <c r="B848" s="6" t="str">
        <f>HYPERLINK("http://www.learnnc.org/pages/6006","The Wilmington Ten")</f>
        <v>The Wilmington Ten</v>
      </c>
      <c r="E848" t="s">
        <v>254</v>
      </c>
    </row>
    <row r="849" spans="2:5" ht="12.75">
      <c r="B849" s="6" t="str">
        <f>HYPERLINK("http://www.learnnc.org/pages/6100","The 1971 constitution")</f>
        <v>The 1971 constitution</v>
      </c>
      <c r="E849" t="s">
        <v>253</v>
      </c>
    </row>
    <row r="850" spans="2:5" ht="12.75">
      <c r="B850" s="6" t="str">
        <f>HYPERLINK("http://www.learnnc.org/pages/6009","North Carolina's first presidential primary")</f>
        <v>North Carolina's first presidential primary</v>
      </c>
      <c r="E850" t="s">
        <v>252</v>
      </c>
    </row>
    <row r="851" spans="2:5" ht="12.75">
      <c r="B851" s="6" t="str">
        <f>HYPERLINK("http://www.learnnc.org/pages/6107","The election of 1972")</f>
        <v>The election of 1972</v>
      </c>
      <c r="E851" t="s">
        <v>251</v>
      </c>
    </row>
    <row r="852" spans="2:5" ht="12.75">
      <c r="B852" s="6" t="str">
        <f>HYPERLINK("http://www.learnnc.org/pages/6057","The Equal Rights Amendment")</f>
        <v>The Equal Rights Amendment</v>
      </c>
      <c r="C852" t="s">
        <v>10</v>
      </c>
      <c r="E852" t="s">
        <v>250</v>
      </c>
    </row>
    <row r="853" spans="2:5" ht="12.75">
      <c r="B853" s="6" t="str">
        <f>HYPERLINK("http://www.learnnc.org/pages/6120","Watergate")</f>
        <v>Watergate</v>
      </c>
      <c r="E853" t="s">
        <v>249</v>
      </c>
    </row>
    <row r="854" spans="2:5" ht="12.75">
      <c r="B854" s="6" t="str">
        <f>HYPERLINK("http://www.learnnc.org/pages/6013","The Greensboro killings")</f>
        <v>The Greensboro killings</v>
      </c>
      <c r="C854" t="s">
        <v>45</v>
      </c>
      <c r="E854" t="s">
        <v>248</v>
      </c>
    </row>
    <row r="855" ht="12">
      <c r="B855" s="5" t="s">
        <v>102</v>
      </c>
    </row>
    <row r="856" spans="2:5" ht="12.75">
      <c r="B856" s="6" t="str">
        <f>HYPERLINK("http://www.learnnc.org/pages/6036","Early childhood")</f>
        <v>Early childhood</v>
      </c>
      <c r="C856" t="s">
        <v>57</v>
      </c>
      <c r="E856" t="s">
        <v>247</v>
      </c>
    </row>
    <row r="857" spans="2:5" ht="12.75">
      <c r="B857" s="6" t="str">
        <f>HYPERLINK("http://www.learnnc.org/pages/6092","Country memories")</f>
        <v>Country memories</v>
      </c>
      <c r="C857" t="s">
        <v>57</v>
      </c>
      <c r="E857" t="s">
        <v>246</v>
      </c>
    </row>
    <row r="858" spans="2:5" ht="12.75">
      <c r="B858" s="6" t="str">
        <f>HYPERLINK("http://www.learnnc.org/pages/6093","Education")</f>
        <v>Education</v>
      </c>
      <c r="C858" t="s">
        <v>57</v>
      </c>
      <c r="E858" t="s">
        <v>245</v>
      </c>
    </row>
    <row r="859" spans="2:5" ht="12.75">
      <c r="B859" s="6" t="str">
        <f>HYPERLINK("http://www.learnnc.org/pages/6094","Race relations")</f>
        <v>Race relations</v>
      </c>
      <c r="C859" t="s">
        <v>57</v>
      </c>
      <c r="E859" t="s">
        <v>244</v>
      </c>
    </row>
    <row r="860" spans="2:5" ht="12.75">
      <c r="B860" s="6" t="str">
        <f>HYPERLINK("http://www.learnnc.org/pages/6095","Pay raise")</f>
        <v>Pay raise</v>
      </c>
      <c r="C860" t="s">
        <v>57</v>
      </c>
      <c r="E860" t="s">
        <v>199</v>
      </c>
    </row>
    <row r="861" spans="2:5" ht="12.75">
      <c r="B861" s="6" t="str">
        <f>HYPERLINK("http://www.learnnc.org/pages/6096","Politics")</f>
        <v>Politics</v>
      </c>
      <c r="C861" t="s">
        <v>57</v>
      </c>
      <c r="E861" t="s">
        <v>242</v>
      </c>
    </row>
    <row r="862" spans="1:4" ht="12.75">
      <c r="A862" t="s">
        <v>103</v>
      </c>
      <c r="B862" s="6"/>
      <c r="D862" t="s">
        <v>104</v>
      </c>
    </row>
    <row r="863" ht="12">
      <c r="B863" s="5" t="s">
        <v>105</v>
      </c>
    </row>
    <row r="864" spans="2:5" ht="12.75">
      <c r="B864" s="6" t="str">
        <f>HYPERLINK("http://www.learnnc.org/pages/6185","The Carter years")</f>
        <v>The Carter years</v>
      </c>
      <c r="E864" t="s">
        <v>241</v>
      </c>
    </row>
    <row r="865" spans="2:5" ht="12.75">
      <c r="B865" s="6" t="str">
        <f>HYPERLINK("http://www.learnnc.org/pages/6186","A society in transition")</f>
        <v>A society in transition</v>
      </c>
      <c r="E865" t="s">
        <v>195</v>
      </c>
    </row>
    <row r="866" spans="2:5" ht="12.75">
      <c r="B866" s="6" t="str">
        <f>HYPERLINK("http://www.learnnc.org/pages/6187","The Reagan years")</f>
        <v>The Reagan years</v>
      </c>
      <c r="E866" t="s">
        <v>194</v>
      </c>
    </row>
    <row r="867" spans="2:5" ht="12.75">
      <c r="B867" s="6" t="str">
        <f>HYPERLINK("http://www.learnnc.org/pages/6188","The presidency of George H. W. Bush")</f>
        <v>The presidency of George H. W. Bush</v>
      </c>
      <c r="E867" t="s">
        <v>193</v>
      </c>
    </row>
    <row r="868" spans="2:5" ht="12.75">
      <c r="B868" s="6" t="str">
        <f>HYPERLINK("http://www.learnnc.org/pages/6189","The United States in the 1990s")</f>
        <v>The United States in the 1990s</v>
      </c>
      <c r="E868" t="s">
        <v>192</v>
      </c>
    </row>
    <row r="869" spans="2:5" ht="12.75">
      <c r="B869" s="6" t="str">
        <f>HYPERLINK("http://www.learnnc.org/pages/6190","The war on terror and the presidency of George W. Bush")</f>
        <v>The war on terror and the presidency of George W. Bush</v>
      </c>
      <c r="E869" t="s">
        <v>191</v>
      </c>
    </row>
    <row r="870" ht="12">
      <c r="B870" s="5" t="s">
        <v>106</v>
      </c>
    </row>
    <row r="871" spans="2:3" ht="12.75">
      <c r="B871" s="6" t="s">
        <v>17</v>
      </c>
      <c r="C871" t="s">
        <v>47</v>
      </c>
    </row>
    <row r="872" spans="2:5" ht="12.75">
      <c r="B872" s="6" t="str">
        <f>HYPERLINK("http://www.learnnc.org/pages/6192","Jim Hunt")</f>
        <v>Jim Hunt</v>
      </c>
      <c r="E872" t="s">
        <v>190</v>
      </c>
    </row>
    <row r="873" spans="2:5" ht="12">
      <c r="B873" s="7" t="str">
        <f>HYPERLINK("http://www.learnnc.org/pages/6197","'Senator No'")</f>
        <v>'Senator No'</v>
      </c>
      <c r="C873" t="s">
        <v>45</v>
      </c>
      <c r="E873" t="s">
        <v>189</v>
      </c>
    </row>
    <row r="874" spans="2:5" ht="12.75">
      <c r="B874" s="6" t="str">
        <f>HYPERLINK("http://www.learnnc.org/pages/6262","The 1984 Senate campaign")</f>
        <v>The 1984 Senate campaign</v>
      </c>
      <c r="C874" t="s">
        <v>45</v>
      </c>
      <c r="E874" t="s">
        <v>188</v>
      </c>
    </row>
    <row r="875" spans="2:5" ht="12.75">
      <c r="B875" s="6" t="str">
        <f>HYPERLINK("http://www.learnnc.org/pages/5084","Henry Frye")</f>
        <v>Henry Frye</v>
      </c>
      <c r="E875" t="s">
        <v>234</v>
      </c>
    </row>
    <row r="876" spans="2:5" ht="12.75">
      <c r="B876" s="6" t="str">
        <f>HYPERLINK("http://www.learnnc.org/pages/6178","Urban renewal and the displacement of communities")</f>
        <v>Urban renewal and the displacement of communities</v>
      </c>
      <c r="C876" t="s">
        <v>57</v>
      </c>
      <c r="E876" t="s">
        <v>233</v>
      </c>
    </row>
    <row r="877" spans="2:5" ht="12.75">
      <c r="B877" s="6" t="str">
        <f>HYPERLINK("http://www.learnnc.org/pages/6242","Urban renewal and Durham's Hayti community")</f>
        <v>Urban renewal and Durham's Hayti community</v>
      </c>
      <c r="C877" t="s">
        <v>57</v>
      </c>
      <c r="E877" t="s">
        <v>232</v>
      </c>
    </row>
    <row r="878" ht="12">
      <c r="B878" s="5" t="s">
        <v>107</v>
      </c>
    </row>
    <row r="879" spans="2:5" ht="12.75">
      <c r="B879" s="6" t="str">
        <f>HYPERLINK("http://www.learnnc.org/pages/6177","Research Triangle Park")</f>
        <v>Research Triangle Park</v>
      </c>
      <c r="E879" t="s">
        <v>231</v>
      </c>
    </row>
    <row r="880" spans="2:5" ht="12.75">
      <c r="B880" s="6" t="str">
        <f>HYPERLINK("http://www.learnnc.org/pages/6181","The closing of a factory")</f>
        <v>The closing of a factory</v>
      </c>
      <c r="C880" t="s">
        <v>57</v>
      </c>
      <c r="E880" t="s">
        <v>230</v>
      </c>
    </row>
    <row r="881" spans="2:5" ht="12.75">
      <c r="B881" s="6" t="str">
        <f>HYPERLINK("http://www.learnnc.org/pages/6179","Key industries: Banking and finance")</f>
        <v>Key industries: Banking and finance</v>
      </c>
      <c r="E881" t="s">
        <v>229</v>
      </c>
    </row>
    <row r="882" spans="2:5" ht="12.75">
      <c r="B882" s="6" t="str">
        <f>HYPERLINK("http://www.learnnc.org/pages/6255","Key industries: Biotechnology")</f>
        <v>Key industries: Biotechnology</v>
      </c>
      <c r="E882" t="s">
        <v>228</v>
      </c>
    </row>
    <row r="883" spans="2:5" ht="12.75">
      <c r="B883" s="6" t="str">
        <f>HYPERLINK("http://www.learnnc.org/pages/6256","Key industries: Furniture")</f>
        <v>Key industries: Furniture</v>
      </c>
      <c r="E883" t="s">
        <v>227</v>
      </c>
    </row>
    <row r="884" spans="2:5" ht="12.75">
      <c r="B884" s="6" t="str">
        <f>HYPERLINK("http://www.learnnc.org/pages/6257","Key industries: Hog farming")</f>
        <v>Key industries: Hog farming</v>
      </c>
      <c r="E884" t="s">
        <v>226</v>
      </c>
    </row>
    <row r="885" spans="2:5" ht="12.75">
      <c r="B885" s="6" t="str">
        <f>HYPERLINK("http://www.learnnc.org/pages/6254","Key industries: Information technology")</f>
        <v>Key industries: Information technology</v>
      </c>
      <c r="E885" t="s">
        <v>225</v>
      </c>
    </row>
    <row r="886" ht="12.75">
      <c r="B886" s="6" t="s">
        <v>18</v>
      </c>
    </row>
    <row r="887" spans="2:5" ht="12.75">
      <c r="B887" s="6" t="str">
        <f>HYPERLINK("http://www.learnnc.org/pages/6260","Key industries: Tobacco")</f>
        <v>Key industries: Tobacco</v>
      </c>
      <c r="E887" t="s">
        <v>224</v>
      </c>
    </row>
    <row r="888" ht="12">
      <c r="B888" s="5" t="s">
        <v>108</v>
      </c>
    </row>
    <row r="889" spans="2:5" ht="12.75">
      <c r="B889" s="6" t="str">
        <f>HYPERLINK("http://www.learnnc.org/pages/6173","The environmental justice movement")</f>
        <v>The environmental justice movement</v>
      </c>
      <c r="E889" t="s">
        <v>223</v>
      </c>
    </row>
    <row r="890" spans="2:5" ht="12.75">
      <c r="B890" s="6" t="str">
        <f>HYPERLINK("http://www.learnnc.org/pages/6170","Moving Cape Hatteras lighthouse")</f>
        <v>Moving Cape Hatteras lighthouse</v>
      </c>
      <c r="C890" t="s">
        <v>45</v>
      </c>
      <c r="E890" t="s">
        <v>222</v>
      </c>
    </row>
    <row r="891" spans="2:5" ht="12.75">
      <c r="B891" s="6" t="str">
        <f>HYPERLINK("http://www.learnnc.org/pages/6374","Coastal erosion and the ban on hard structures")</f>
        <v>Coastal erosion and the ban on hard structures</v>
      </c>
      <c r="C891" t="s">
        <v>148</v>
      </c>
      <c r="E891" t="s">
        <v>151</v>
      </c>
    </row>
    <row r="892" spans="2:5" ht="12.75">
      <c r="B892" s="6" t="str">
        <f>HYPERLINK("http://www.learnnc.org/pages/6172","The impact of hog farms")</f>
        <v>The impact of hog farms</v>
      </c>
      <c r="C892" t="s">
        <v>142</v>
      </c>
      <c r="E892" t="s">
        <v>219</v>
      </c>
    </row>
    <row r="893" spans="2:5" ht="12.75">
      <c r="B893" s="6" t="str">
        <f>HYPERLINK("http://www.learnnc.org/pages/6271","Regulating hog farms")</f>
        <v>Regulating hog farms</v>
      </c>
      <c r="C893" t="s">
        <v>142</v>
      </c>
      <c r="E893" t="s">
        <v>139</v>
      </c>
    </row>
    <row r="894" spans="2:5" ht="12.75">
      <c r="B894" s="6" t="str">
        <f>HYPERLINK("http://www.learnnc.org/pages/6167","Cane Creek Reservoir")</f>
        <v>Cane Creek Reservoir</v>
      </c>
      <c r="C894" t="s">
        <v>10</v>
      </c>
      <c r="E894" t="s">
        <v>138</v>
      </c>
    </row>
    <row r="895" spans="2:5" ht="12.75">
      <c r="B895" s="6" t="str">
        <f>HYPERLINK("http://www.learnnc.org/pages/6174","Air pollution")</f>
        <v>Air pollution</v>
      </c>
      <c r="C895" t="s">
        <v>142</v>
      </c>
      <c r="E895" t="s">
        <v>137</v>
      </c>
    </row>
    <row r="896" spans="2:5" ht="12.75">
      <c r="B896" s="6" t="str">
        <f>HYPERLINK("http://www.learnnc.org/pages/6175","Drought and development")</f>
        <v>Drought and development</v>
      </c>
      <c r="C896" t="s">
        <v>142</v>
      </c>
      <c r="E896" t="s">
        <v>136</v>
      </c>
    </row>
    <row r="897" spans="2:5" ht="12.75">
      <c r="B897" s="6" t="str">
        <f>HYPERLINK("http://www.learnnc.org/pages/6200","The Mountains-to-Sea Trail")</f>
        <v>The Mountains-to-Sea Trail</v>
      </c>
      <c r="E897" t="s">
        <v>135</v>
      </c>
    </row>
    <row r="898" ht="12">
      <c r="B898" s="5" t="s">
        <v>109</v>
      </c>
    </row>
    <row r="899" spans="2:5" ht="12.75">
      <c r="B899" s="6" t="str">
        <f>HYPERLINK("http://www.learnnc.org/pages/6267","Ten years later: Remembering Hurricane Floyd's wave of destruction")</f>
        <v>Ten years later: Remembering Hurricane Floyd's wave of destruction</v>
      </c>
      <c r="C899" t="s">
        <v>45</v>
      </c>
      <c r="E899" t="s">
        <v>134</v>
      </c>
    </row>
    <row r="900" spans="2:5" ht="12.75">
      <c r="B900" s="6" t="str">
        <f>HYPERLINK("http://www.learnnc.org/pages/6168","Hurricane Floyd's lasting legacy")</f>
        <v>Hurricane Floyd's lasting legacy</v>
      </c>
      <c r="E900" t="s">
        <v>133</v>
      </c>
    </row>
    <row r="901" spans="2:5" ht="12.75">
      <c r="B901" s="6" t="str">
        <f>HYPERLINK("http://www.learnnc.org/pages/6248","How does a hurricane form?")</f>
        <v>How does a hurricane form?</v>
      </c>
      <c r="E901" t="s">
        <v>209</v>
      </c>
    </row>
    <row r="902" spans="2:5" ht="12.75">
      <c r="B902" s="6" t="str">
        <f>HYPERLINK("http://www.learnnc.org/pages/6249","Understanding floods")</f>
        <v>Understanding floods</v>
      </c>
      <c r="E902" t="s">
        <v>208</v>
      </c>
    </row>
    <row r="903" spans="2:5" ht="12.75">
      <c r="B903" s="6" t="str">
        <f>HYPERLINK("http://www.learnnc.org/pages/6202","Mapping rainfall and flooding")</f>
        <v>Mapping rainfall and flooding</v>
      </c>
      <c r="E903" t="s">
        <v>207</v>
      </c>
    </row>
    <row r="904" spans="2:5" ht="12.75">
      <c r="B904" s="6" t="str">
        <f>HYPERLINK("http://www.learnnc.org/pages/6211","The evacuation")</f>
        <v>The evacuation</v>
      </c>
      <c r="C904" t="s">
        <v>45</v>
      </c>
      <c r="E904" t="s">
        <v>206</v>
      </c>
    </row>
    <row r="905" spans="2:5" ht="12.75">
      <c r="B905" s="6" t="str">
        <f>HYPERLINK("http://www.learnnc.org/pages/6207","Rising waters")</f>
        <v>Rising waters</v>
      </c>
      <c r="C905" t="s">
        <v>10</v>
      </c>
      <c r="E905" t="s">
        <v>205</v>
      </c>
    </row>
    <row r="906" spans="2:5" ht="12.75">
      <c r="B906" s="6" t="str">
        <f>HYPERLINK("http://www.learnnc.org/pages/6206","Damage from hurricane Floyd")</f>
        <v>Damage from hurricane Floyd</v>
      </c>
      <c r="C906" t="s">
        <v>10</v>
      </c>
      <c r="E906" t="s">
        <v>204</v>
      </c>
    </row>
    <row r="907" spans="2:5" ht="12.75">
      <c r="B907" s="6" t="str">
        <f>HYPERLINK("http://www.learnnc.org/pages/6247","Floyd and agriculture")</f>
        <v>Floyd and agriculture</v>
      </c>
      <c r="C907" t="s">
        <v>45</v>
      </c>
      <c r="E907" t="s">
        <v>203</v>
      </c>
    </row>
    <row r="908" spans="2:5" ht="12.75">
      <c r="B908" s="6" t="str">
        <f>HYPERLINK("http://www.learnnc.org/pages/6250","Cleaning up after the flood")</f>
        <v>Cleaning up after the flood</v>
      </c>
      <c r="C908" t="s">
        <v>45</v>
      </c>
      <c r="E908" t="s">
        <v>202</v>
      </c>
    </row>
    <row r="909" spans="2:5" ht="12.75">
      <c r="B909" s="6" t="str">
        <f>HYPERLINK("http://www.learnnc.org/pages/6210","The problems of flood relief")</f>
        <v>The problems of flood relief</v>
      </c>
      <c r="C909" t="s">
        <v>57</v>
      </c>
      <c r="E909" t="s">
        <v>201</v>
      </c>
    </row>
    <row r="910" spans="2:5" ht="12.75">
      <c r="B910" s="6" t="str">
        <f>HYPERLINK("http://www.learnnc.org/pages/6251","Preventing future floods")</f>
        <v>Preventing future floods</v>
      </c>
      <c r="E910" t="s">
        <v>200</v>
      </c>
    </row>
    <row r="911" spans="2:5" ht="12.75">
      <c r="B911" s="6" t="str">
        <f>HYPERLINK("http://www.learnnc.org/pages/6297","Stronger than the water's rise")</f>
        <v>Stronger than the water's rise</v>
      </c>
      <c r="C911" t="s">
        <v>148</v>
      </c>
      <c r="E911" t="s">
        <v>197</v>
      </c>
    </row>
    <row r="912" ht="12">
      <c r="B912" s="5" t="s">
        <v>110</v>
      </c>
    </row>
    <row r="913" spans="2:5" ht="12.75">
      <c r="B913" s="6" t="str">
        <f>HYPERLINK("http://www.learnnc.org/pages/6244","Mapping a changing North Carolina")</f>
        <v>Mapping a changing North Carolina</v>
      </c>
      <c r="C913" t="s">
        <v>47</v>
      </c>
      <c r="E913" t="s">
        <v>196</v>
      </c>
    </row>
    <row r="914" spans="2:5" ht="12.75">
      <c r="B914" s="6" t="str">
        <f>HYPERLINK("http://www.learnnc.org/pages/6196","Languages and nationalities")</f>
        <v>Languages and nationalities</v>
      </c>
      <c r="E914" t="s">
        <v>90</v>
      </c>
    </row>
    <row r="915" spans="2:5" ht="12.75">
      <c r="B915" s="6" t="str">
        <f>HYPERLINK("http://www.learnnc.org/pages/6182","Latino immigration")</f>
        <v>Latino immigration</v>
      </c>
      <c r="E915" t="s">
        <v>89</v>
      </c>
    </row>
    <row r="916" spans="2:5" ht="12.75">
      <c r="B916" s="6" t="str">
        <f>HYPERLINK("http://www.learnnc.org/pages/6184","Five Faiths")</f>
        <v>Five Faiths</v>
      </c>
      <c r="C916" t="s">
        <v>45</v>
      </c>
      <c r="E916" t="s">
        <v>88</v>
      </c>
    </row>
    <row r="917" spans="2:5" ht="12.75">
      <c r="B917" s="6" t="str">
        <f>HYPERLINK("http://www.learnnc.org/pages/6194","A Hindu temple in Cary")</f>
        <v>A Hindu temple in Cary</v>
      </c>
      <c r="C917" t="s">
        <v>142</v>
      </c>
      <c r="E917" t="s">
        <v>87</v>
      </c>
    </row>
    <row r="918" spans="2:5" ht="12.75">
      <c r="B918" s="6" t="str">
        <f>HYPERLINK("http://www.learnnc.org/pages/6195","The Montagnards")</f>
        <v>The Montagnards</v>
      </c>
      <c r="E918" t="s">
        <v>86</v>
      </c>
    </row>
    <row r="919" spans="2:5" ht="12.75">
      <c r="B919" s="6" t="str">
        <f>HYPERLINK("http://www.learnnc.org/pages/6201","Immigration from Africa")</f>
        <v>Immigration from Africa</v>
      </c>
      <c r="E919" t="s">
        <v>85</v>
      </c>
    </row>
  </sheetData>
  <sheetProtection/>
  <hyperlinks>
    <hyperlink ref="B7" r:id="rId1" display="The Land"/>
    <hyperlink ref="B13" r:id="rId2" display="Native Carolinians"/>
    <hyperlink ref="B25" r:id="rId3" display="Spanish Exploration"/>
    <hyperlink ref="B32" r:id="rId4" display="From England to America"/>
    <hyperlink ref="B39" r:id="rId5" display="Contact and Consequences"/>
    <hyperlink ref="B46" r:id="rId6" display="Planting a Colony"/>
    <hyperlink ref="B58" r:id="rId7" display="Settling the Coastal Plain"/>
    <hyperlink ref="B67" r:id="rId8" display="The Tuscarora War and Cary's Rebellion"/>
    <hyperlink ref="B77" r:id="rId9" display="From Africa to America"/>
    <hyperlink ref="B85" r:id="rId10" display="Settling the Piedmont"/>
    <hyperlink ref="B93" r:id="rId11" display="Daily Life and Work"/>
    <hyperlink ref="B110" r:id="rId12" display="Material Culture: Exploring Wills &amp; Inventories"/>
    <hyperlink ref="B120" r:id="rId13" display="The French and Indian War"/>
    <hyperlink ref="B126" r:id="rId14" display="The Regulators"/>
    <hyperlink ref="B139" r:id="rId15" display="Resistance and Revolution"/>
    <hyperlink ref="B151" r:id="rId16" display="War and independence"/>
    <hyperlink ref="B166" r:id="rId17" display="The Rutherford Expedition"/>
    <hyperlink ref="B172" r:id="rId18" display="The War in the South"/>
    <hyperlink ref="B184" r:id="rId19" display="A new national government"/>
    <hyperlink ref="B193" r:id="rId20" display="Creating a State"/>
    <hyperlink ref="B200" r:id="rId21" display="An Agricultural State"/>
    <hyperlink ref="B207" r:id="rId22" display="Revival"/>
    <hyperlink ref="B219" r:id="rId23" display="The Rip Van Winkle State"/>
    <hyperlink ref="B228" r:id="rId24" display="Education"/>
    <hyperlink ref="B241" r:id="rId25" display="Gold Rush"/>
    <hyperlink ref="B247" r:id="rId26" display="Traveling the State"/>
    <hyperlink ref="B254" r:id="rId27" display="State and National Politics"/>
    <hyperlink ref="B263" r:id="rId28" display="Nat Turner's Rebellion"/>
    <hyperlink ref="B275" r:id="rId29" display="Cherokee Removal and the Trail of Tears"/>
    <hyperlink ref="B284" r:id="rId30" display="Reform"/>
    <hyperlink ref="B295" r:id="rId31" display="A Slave State"/>
    <hyperlink ref="B308" r:id="rId32" display="Farms and Plantations"/>
    <hyperlink ref="B324" r:id="rId33" display="Life in Slavery"/>
    <hyperlink ref="B339" r:id="rId34" display="Business and Industry"/>
    <hyperlink ref="B347" r:id="rId35" display="Technology and Transportation"/>
    <hyperlink ref="B355" r:id="rId36" display="Music and the Arts"/>
    <hyperlink ref="B367" r:id="rId37" display="Towards Secession"/>
    <hyperlink ref="B379" r:id="rId38" display="Secession"/>
    <hyperlink ref="B389" r:id="rId39" display="The War Begins, 1861"/>
    <hyperlink ref="B398" r:id="rId40" display="The Burnside Expedition, 1862"/>
    <hyperlink ref="B404" r:id="rId41" display="The War Continues, 1862-1864"/>
    <hyperlink ref="B417" r:id="rId42" display="A Soldier's Life"/>
    <hyperlink ref="B431" r:id="rId43" display="The Home Front"/>
    <hyperlink ref="B445" r:id="rId44" display="The War Comes to an End, 1864-1865"/>
    <hyperlink ref="B462" r:id="rId45" display="Freedom"/>
    <hyperlink ref="B472" r:id="rId46" display="Reconstruction"/>
    <hyperlink ref="B485" r:id="rId47" display="&quot;Redemption&quot; and the End of Reconstruction"/>
    <hyperlink ref="B495" r:id="rId48" display="Changes in Agriculture"/>
    <hyperlink ref="B506" r:id="rId49" display="Cities and Industry"/>
    <hyperlink ref="B519" r:id="rId50" display="Factories and Mill Villages"/>
    <hyperlink ref="B532" r:id="rId51" display="Education and Opportunity"/>
    <hyperlink ref="B542" r:id="rId52" display="Life in the Gilded Age"/>
    <hyperlink ref="B554" r:id="rId53" display="North Carolina in an American Empire"/>
    <hyperlink ref="B560" r:id="rId54" display="Politics and Populism"/>
    <hyperlink ref="B567" r:id="rId55" display="1898 and White Supremacy"/>
    <hyperlink ref="B578" r:id="rId56" display="Technology and Transportation"/>
    <hyperlink ref="B592" r:id="rId57" display="The Progressive Era"/>
    <hyperlink ref="B603" r:id="rId58" display="World War I"/>
    <hyperlink ref="B620" r:id="rId59" display="Women's Suffrage"/>
    <hyperlink ref="B633" r:id="rId60" display="Jim Crow and Black Wall Street"/>
    <hyperlink ref="B644" r:id="rId61" display="The Roaring Twenties"/>
    <hyperlink ref="B657" r:id="rId62" display="Industry and Labor"/>
    <hyperlink ref="B665" r:id="rId63" display="The Gastonia Strke"/>
    <hyperlink ref="B675" r:id="rId64" display="Understanding the Great Depression"/>
    <hyperlink ref="B684" r:id="rId65" display="Relief, Recovery, and Reform"/>
    <hyperlink ref="B697" r:id="rId66" display="Life During the Great Depression"/>
    <hyperlink ref="B710" r:id="rId67" display="War Begins"/>
    <hyperlink ref="B717" r:id="rId68" display="Fighting the War"/>
    <hyperlink ref="B729" r:id="rId69" display="The Soldier's Experience"/>
    <hyperlink ref="B740" r:id="rId70" display="The War at Home"/>
    <hyperlink ref="B751" r:id="rId71" display="Feed a Fighter"/>
    <hyperlink ref="B760" r:id="rId72" display="Victory--and After"/>
    <hyperlink ref="B770" r:id="rId73" display="The Cold War Begins"/>
    <hyperlink ref="B780" r:id="rId74" display="Postwar Life"/>
    <hyperlink ref="B789" r:id="rId75" display="The Struggle for Civil Rights, 1946-1959"/>
    <hyperlink ref="B798" r:id="rId76" display="School Desegregation"/>
    <hyperlink ref="B811" r:id="rId77" display="Achieving Civil Rights, 1960-1980"/>
    <hyperlink ref="B824" r:id="rId78" display="Protest, Change, and Backlash: The 1960s"/>
    <hyperlink ref="B835" r:id="rId79" display="The Vietnam War"/>
    <hyperlink ref="B846" r:id="rId80" display="The Limits of Change: The 1970s"/>
    <hyperlink ref="B855" r:id="rId81" display="A Lifetime of Change"/>
    <hyperlink ref="B863" r:id="rId82" display="The National Scene"/>
    <hyperlink ref="B870" r:id="rId83" display="Politics, Personalities, and Issues"/>
    <hyperlink ref="B878" r:id="rId84" display="The Changing Economy"/>
    <hyperlink ref="B888" r:id="rId85" display="The Environment"/>
    <hyperlink ref="B898" r:id="rId86" display="Hurricane Floyd"/>
    <hyperlink ref="B912" r:id="rId87" display="New North Carolinians"/>
  </hyperlinks>
  <printOptions/>
  <pageMargins left="0.75" right="0.75" top="1" bottom="1" header="0.5" footer="0.5"/>
  <pageSetup orientation="portrait"/>
  <legacy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A. donForsythe</dc:creator>
  <cp:keywords/>
  <dc:description/>
  <cp:lastModifiedBy>David Walbert</cp:lastModifiedBy>
  <dcterms:created xsi:type="dcterms:W3CDTF">2010-08-10T17:51:22Z</dcterms:created>
  <dcterms:modified xsi:type="dcterms:W3CDTF">2010-08-19T12:40:34Z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